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12" activeTab="18"/>
  </bookViews>
  <sheets>
    <sheet name="Bilan" sheetId="1" r:id="rId1"/>
    <sheet name="CR2006" sheetId="2" r:id="rId2"/>
    <sheet name="CR2007" sheetId="3" r:id="rId3"/>
    <sheet name="CR2008" sheetId="4" r:id="rId4"/>
    <sheet name="CR2009" sheetId="5" r:id="rId5"/>
    <sheet name="CR2010" sheetId="6" r:id="rId6"/>
    <sheet name="1er concours " sheetId="7" r:id="rId7"/>
    <sheet name="2eme concours" sheetId="8" r:id="rId8"/>
    <sheet name="3eme concours" sheetId="9" r:id="rId9"/>
    <sheet name="4eme concours" sheetId="10" r:id="rId10"/>
    <sheet name="5eme concours" sheetId="11" r:id="rId11"/>
    <sheet name="6eme concours" sheetId="12" r:id="rId12"/>
    <sheet name="7eme concours" sheetId="13" r:id="rId13"/>
    <sheet name="8eme concours" sheetId="14" r:id="rId14"/>
    <sheet name="9eme concours" sheetId="15" r:id="rId15"/>
    <sheet name="10eme concours" sheetId="16" r:id="rId16"/>
    <sheet name="11eme concours" sheetId="17" r:id="rId17"/>
    <sheet name="12eme concours" sheetId="18" r:id="rId18"/>
    <sheet name="12eme concours (2)" sheetId="19" r:id="rId19"/>
  </sheets>
  <definedNames/>
  <calcPr fullCalcOnLoad="1"/>
</workbook>
</file>

<file path=xl/comments1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BLANC Eric</author>
  </authors>
  <commentList>
    <comment ref="A1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<sst xmlns="http://schemas.openxmlformats.org/spreadsheetml/2006/main" count="4048" uniqueCount="401">
  <si>
    <t>Clas.</t>
  </si>
  <si>
    <t>C</t>
  </si>
  <si>
    <t xml:space="preserve">Nbre </t>
  </si>
  <si>
    <t xml:space="preserve">Total </t>
  </si>
  <si>
    <t>D</t>
  </si>
  <si>
    <t>de</t>
  </si>
  <si>
    <t>54 pêcheurs</t>
  </si>
  <si>
    <t>66 pêcheurs</t>
  </si>
  <si>
    <t>45 pêcheurs</t>
  </si>
  <si>
    <t>61 pêcheurs</t>
  </si>
  <si>
    <t>84 pêcheurs</t>
  </si>
  <si>
    <t>clas.</t>
  </si>
  <si>
    <t>points</t>
  </si>
  <si>
    <t>TONDU Jean-Louis</t>
  </si>
  <si>
    <t>PERRIN Jérôme</t>
  </si>
  <si>
    <t>BEGUET Alexandre</t>
  </si>
  <si>
    <t>PEULET Jean-Paul</t>
  </si>
  <si>
    <t>DRESIN Patrick</t>
  </si>
  <si>
    <t>GENTON Pascal</t>
  </si>
  <si>
    <t>LEOPOLD Gérard</t>
  </si>
  <si>
    <t>TROISGROS Alain</t>
  </si>
  <si>
    <t>TIERSOT Hervé</t>
  </si>
  <si>
    <t>LOUVET Yannick</t>
  </si>
  <si>
    <t>AYMARD René</t>
  </si>
  <si>
    <t>MERLE Maurice</t>
  </si>
  <si>
    <t>GERRIET Aymé</t>
  </si>
  <si>
    <t>BLANC Eric</t>
  </si>
  <si>
    <t>PERRIN Vincent</t>
  </si>
  <si>
    <t>AMIN Philippe</t>
  </si>
  <si>
    <t>LANGLAIT Jacques</t>
  </si>
  <si>
    <t>ATEK Djilali</t>
  </si>
  <si>
    <t>DELAY Pierre</t>
  </si>
  <si>
    <t>AMIN Louis</t>
  </si>
  <si>
    <t>MARTIN Raymonde</t>
  </si>
  <si>
    <t>VIGOUREUX Olivier</t>
  </si>
  <si>
    <t>MEGARD Pascal</t>
  </si>
  <si>
    <t>CHANEL Jérôme</t>
  </si>
  <si>
    <t>CAVILLON François</t>
  </si>
  <si>
    <t>SAVOIE Philippe</t>
  </si>
  <si>
    <t>MUSY Gérard</t>
  </si>
  <si>
    <t>CARRON Sébastien</t>
  </si>
  <si>
    <t>LOUVET Jean-Paul</t>
  </si>
  <si>
    <t>THEVENARD Georges</t>
  </si>
  <si>
    <t>LALEDEMOZ Marcel</t>
  </si>
  <si>
    <t>MAZUIR Jean-Pierre</t>
  </si>
  <si>
    <t>TURCHET Jean</t>
  </si>
  <si>
    <t>BEAUCLAIR Gilles</t>
  </si>
  <si>
    <t>LOISY Martial</t>
  </si>
  <si>
    <t>MAZUIR Anthony</t>
  </si>
  <si>
    <t>COMPARET Philippe</t>
  </si>
  <si>
    <t>SEUX Philippe</t>
  </si>
  <si>
    <t>VULIN Paul</t>
  </si>
  <si>
    <t>FOUILLET Lambert</t>
  </si>
  <si>
    <t>JANIN Georges</t>
  </si>
  <si>
    <t>ADAM Franck</t>
  </si>
  <si>
    <t>BOURDON Jean</t>
  </si>
  <si>
    <t>CHAMBARD Daniel</t>
  </si>
  <si>
    <t>POCHON Serge</t>
  </si>
  <si>
    <t>HEMERY Christophe</t>
  </si>
  <si>
    <t>COILLARD Denis</t>
  </si>
  <si>
    <t>ROGNARD Alain</t>
  </si>
  <si>
    <t>CURT Laurent</t>
  </si>
  <si>
    <t>BEAUDET Jean-Christophe</t>
  </si>
  <si>
    <t>BEAUDET Kévin</t>
  </si>
  <si>
    <t>BUFFY Jordan</t>
  </si>
  <si>
    <t>DARTOIS Jonathan</t>
  </si>
  <si>
    <t>DUCHET Patrick</t>
  </si>
  <si>
    <t>PERRIN Daniel</t>
  </si>
  <si>
    <t>PERRIN Jean-Michel</t>
  </si>
  <si>
    <t>THOMASSON Jacques</t>
  </si>
  <si>
    <t>PCS01</t>
  </si>
  <si>
    <t>S.PECHE</t>
  </si>
  <si>
    <t>ST-Etienne</t>
  </si>
  <si>
    <t>CD01</t>
  </si>
  <si>
    <t>Mezeriat</t>
  </si>
  <si>
    <t>Montrevel</t>
  </si>
  <si>
    <t>PDV</t>
  </si>
  <si>
    <t>Pêcheur</t>
  </si>
  <si>
    <t>69 pêcheurs</t>
  </si>
  <si>
    <t>43 pêcheurs</t>
  </si>
  <si>
    <t>41 pêcheurs</t>
  </si>
  <si>
    <t>62 pêcheurs</t>
  </si>
  <si>
    <t>51 pêcheurs</t>
  </si>
  <si>
    <t>68 pêcheurs</t>
  </si>
  <si>
    <t>63 pêcheurs</t>
  </si>
  <si>
    <t>38 pêcheurs</t>
  </si>
  <si>
    <t>CHAMPION Michel</t>
  </si>
  <si>
    <t>GADAT Lucien</t>
  </si>
  <si>
    <t>ATEK Djillali</t>
  </si>
  <si>
    <t>MAURICE Vincent</t>
  </si>
  <si>
    <t>BAILLE Armand</t>
  </si>
  <si>
    <t>DUROUX Frédéric</t>
  </si>
  <si>
    <t>ANTOINAT Jérémy</t>
  </si>
  <si>
    <t>PERRIN Jérémy</t>
  </si>
  <si>
    <t>LALLEDEMOZ Marcel</t>
  </si>
  <si>
    <t>HEMERI Christophe</t>
  </si>
  <si>
    <t>BEJA André</t>
  </si>
  <si>
    <t>DESPLANCHES Jacques</t>
  </si>
  <si>
    <t>MEZITI Frédéric</t>
  </si>
  <si>
    <t>TROIGROS Alain</t>
  </si>
  <si>
    <t>72 pêcheurs</t>
  </si>
  <si>
    <t>83 pêcheurs</t>
  </si>
  <si>
    <t>50 pêcheurs</t>
  </si>
  <si>
    <t>47 pêcheurs</t>
  </si>
  <si>
    <t>Sport Pêche</t>
  </si>
  <si>
    <t>Mézériat</t>
  </si>
  <si>
    <t>VIVIER François</t>
  </si>
  <si>
    <t>LOPEZ Pierre</t>
  </si>
  <si>
    <t>CRITERIUM RHÔNE-ALPES 2009</t>
  </si>
  <si>
    <t>CD38</t>
  </si>
  <si>
    <t>CLEPPE</t>
  </si>
  <si>
    <t>Briennon</t>
  </si>
  <si>
    <t>APB</t>
  </si>
  <si>
    <t>Andrezieu</t>
  </si>
  <si>
    <t>Serrieres</t>
  </si>
  <si>
    <t xml:space="preserve"> 67 pêcheurs</t>
  </si>
  <si>
    <t>49  pêcheurs</t>
  </si>
  <si>
    <t>30 pêcheurs</t>
  </si>
  <si>
    <t>31 pêcheurs</t>
  </si>
  <si>
    <t>70 pêcheurs</t>
  </si>
  <si>
    <t>33 pêcheurs</t>
  </si>
  <si>
    <t>01</t>
  </si>
  <si>
    <t>LAZARE Stéphane</t>
  </si>
  <si>
    <t>42</t>
  </si>
  <si>
    <t>LAURENT Gaëtan</t>
  </si>
  <si>
    <t>38</t>
  </si>
  <si>
    <t>BUSSIERE Romain</t>
  </si>
  <si>
    <t>07</t>
  </si>
  <si>
    <t xml:space="preserve">SCHULZ Eric </t>
  </si>
  <si>
    <t>BOURSON Serge</t>
  </si>
  <si>
    <t>ESPINO Romain</t>
  </si>
  <si>
    <t>BITH Sébastien</t>
  </si>
  <si>
    <t>GRILLET Alain</t>
  </si>
  <si>
    <t>BRET-DREVON Damien</t>
  </si>
  <si>
    <t>LAZZARETTI Ludovic</t>
  </si>
  <si>
    <t>REYNAUD Frédéric</t>
  </si>
  <si>
    <t>BOIDARD Roland</t>
  </si>
  <si>
    <t>MOISSONNIER Sébastien</t>
  </si>
  <si>
    <t>PLOTON Ludovic</t>
  </si>
  <si>
    <t>DURAND Jean-Michel</t>
  </si>
  <si>
    <t>ROMERO Michel</t>
  </si>
  <si>
    <t>LAZZARETTI Jean-Pierre</t>
  </si>
  <si>
    <t>MOISSONNIER Jérôme</t>
  </si>
  <si>
    <t>AGUERRA José</t>
  </si>
  <si>
    <t>RIONDET Pascal</t>
  </si>
  <si>
    <t xml:space="preserve">CURT Laurent </t>
  </si>
  <si>
    <t>AUBRY David</t>
  </si>
  <si>
    <t>GRISON Franck</t>
  </si>
  <si>
    <t>LAMOUR Claude</t>
  </si>
  <si>
    <t>NASRADINE Hydra</t>
  </si>
  <si>
    <t>MAGNAT Jean-Luc</t>
  </si>
  <si>
    <t xml:space="preserve">CRUZ Patrice </t>
  </si>
  <si>
    <t>TEMEY Olivier</t>
  </si>
  <si>
    <t>ROMERO Xavier</t>
  </si>
  <si>
    <t>LEGOAZIOU Gilles</t>
  </si>
  <si>
    <t>LAPILLONE Jean-Jacques</t>
  </si>
  <si>
    <t>DECLOITRE Jean-Pierre</t>
  </si>
  <si>
    <t>GRILLET Aurélien</t>
  </si>
  <si>
    <t>MAUBOUCHER Sébastien</t>
  </si>
  <si>
    <t>MAUGICE Yves</t>
  </si>
  <si>
    <t>CRITERIUM RHÔNE-ALPES 2008</t>
  </si>
  <si>
    <t>S. Pêche</t>
  </si>
  <si>
    <t>PCS</t>
  </si>
  <si>
    <t>Cornillon</t>
  </si>
  <si>
    <t>ST-Vallier</t>
  </si>
  <si>
    <t>CD 01</t>
  </si>
  <si>
    <t>Andrézieu</t>
  </si>
  <si>
    <t>TSP 38</t>
  </si>
  <si>
    <t>Serrières</t>
  </si>
  <si>
    <t>56 pêcheurs</t>
  </si>
  <si>
    <t>24 pêcheurs</t>
  </si>
  <si>
    <t>23 pêcheurs</t>
  </si>
  <si>
    <t>27 pêcheurs</t>
  </si>
  <si>
    <t>53 pêcheurs</t>
  </si>
  <si>
    <t>SCHULZ Eric</t>
  </si>
  <si>
    <t>RAYNAUD Frédéric</t>
  </si>
  <si>
    <t>MOURRIER Alain</t>
  </si>
  <si>
    <t>LAZARETTI Ludovic</t>
  </si>
  <si>
    <t>LANGLAIS Jacques</t>
  </si>
  <si>
    <t>CRUZ Patrice</t>
  </si>
  <si>
    <t>VIGOUREUX Ol.</t>
  </si>
  <si>
    <t>MOISSONNIER Jér.</t>
  </si>
  <si>
    <t>HEISSAT David</t>
  </si>
  <si>
    <t>GENETTE Didier</t>
  </si>
  <si>
    <t>MOREAU Ch.</t>
  </si>
  <si>
    <t>ATEK Djillaly</t>
  </si>
  <si>
    <t>HENRY François</t>
  </si>
  <si>
    <t>COCAGNE Christ.</t>
  </si>
  <si>
    <t>DURAND J-Michel</t>
  </si>
  <si>
    <t>EXBRAYAT Guy</t>
  </si>
  <si>
    <t>VANDAELE Jean-Jack</t>
  </si>
  <si>
    <t>BRET-DREVON Dam.</t>
  </si>
  <si>
    <t>HYDRA Nasradine</t>
  </si>
  <si>
    <t>DESPLANCHE Jacques</t>
  </si>
  <si>
    <t>GATET François</t>
  </si>
  <si>
    <t>MAUGIER Yves</t>
  </si>
  <si>
    <t>GUILLOT Christian</t>
  </si>
  <si>
    <t xml:space="preserve">GRILLET Aurélien </t>
  </si>
  <si>
    <t>CARRON Séb.</t>
  </si>
  <si>
    <t>CHABRILLAT René</t>
  </si>
  <si>
    <t>MOISSONNIER Séb.</t>
  </si>
  <si>
    <t>BART Jérôme</t>
  </si>
  <si>
    <t>BOUHALI André</t>
  </si>
  <si>
    <t>BREYSSE Bruno</t>
  </si>
  <si>
    <t>CASTAN Frédéric</t>
  </si>
  <si>
    <t>CHAVASSIEUX Alain</t>
  </si>
  <si>
    <t>COSELLI Bruno</t>
  </si>
  <si>
    <t>DECLOITRE J-Pierre</t>
  </si>
  <si>
    <t>DELAIGUE David</t>
  </si>
  <si>
    <t>GATET Florent</t>
  </si>
  <si>
    <t>GRAILLOT Yvon</t>
  </si>
  <si>
    <t>MARTIN Dominique</t>
  </si>
  <si>
    <t>MUNOZ José</t>
  </si>
  <si>
    <t>NOTARENGELI Th.</t>
  </si>
  <si>
    <t>OLMOS Henri</t>
  </si>
  <si>
    <t>PERRIN J-Michel</t>
  </si>
  <si>
    <t>PIPART Pascal</t>
  </si>
  <si>
    <t>PIPART Philippe</t>
  </si>
  <si>
    <t>QUINTANNE Pat.</t>
  </si>
  <si>
    <t>ROGUES Patrice</t>
  </si>
  <si>
    <t>ROUSSEL Pascal</t>
  </si>
  <si>
    <t>THOMAS David</t>
  </si>
  <si>
    <t>THOMASSON Jac.</t>
  </si>
  <si>
    <t>LAPILLONNE J-J</t>
  </si>
  <si>
    <t>CRITERIUM RHÔNE-ALPES 2010</t>
  </si>
  <si>
    <t>Cleppe</t>
  </si>
  <si>
    <t>Charlieu</t>
  </si>
  <si>
    <t>St etienne</t>
  </si>
  <si>
    <t>Andrézieux</t>
  </si>
  <si>
    <t>PCRP</t>
  </si>
  <si>
    <t xml:space="preserve"> 84 pêcheurs</t>
  </si>
  <si>
    <t>41  pêcheurs</t>
  </si>
  <si>
    <t>44 pêcheurs</t>
  </si>
  <si>
    <t xml:space="preserve"> 63 pêcheurs</t>
  </si>
  <si>
    <t xml:space="preserve"> 18 pêcheurs</t>
  </si>
  <si>
    <t>LAZARE stephane</t>
  </si>
  <si>
    <t>GRILLET alain</t>
  </si>
  <si>
    <t>MOREAU Christophe</t>
  </si>
  <si>
    <t>LAPILLONNE Jean-Jacques</t>
  </si>
  <si>
    <t>GUILLOT christophe</t>
  </si>
  <si>
    <t>GRILLET aurelien</t>
  </si>
  <si>
    <t>TEMEY olivier</t>
  </si>
  <si>
    <t>BONATO Alban</t>
  </si>
  <si>
    <t>MONATLIK Elie</t>
  </si>
  <si>
    <t>PADOVANI paul</t>
  </si>
  <si>
    <t>BARD Bernard</t>
  </si>
  <si>
    <t>BARD Adrien</t>
  </si>
  <si>
    <t>AGUERA José</t>
  </si>
  <si>
    <t>ANDRETS Georges</t>
  </si>
  <si>
    <t>BLANCHARD Jean-Louis</t>
  </si>
  <si>
    <t>CHAMBE bruno</t>
  </si>
  <si>
    <t>COULON Patrick</t>
  </si>
  <si>
    <t>GUERIN Georges</t>
  </si>
  <si>
    <t>GUILLARD Philippe</t>
  </si>
  <si>
    <t>MEUTELET Francine</t>
  </si>
  <si>
    <t>Moyenne</t>
  </si>
  <si>
    <t>Total cumulé</t>
  </si>
  <si>
    <t xml:space="preserve">Nbre de concours </t>
  </si>
  <si>
    <t>Nb inscrits</t>
  </si>
  <si>
    <t xml:space="preserve">Année </t>
  </si>
  <si>
    <t>CRITERIUM RHÔNE-ALPES 2007</t>
  </si>
  <si>
    <t>Trabucco</t>
  </si>
  <si>
    <t>Roanne</t>
  </si>
  <si>
    <t>ST-Laurent</t>
  </si>
  <si>
    <t>Machilly</t>
  </si>
  <si>
    <t>T. Ondaine</t>
  </si>
  <si>
    <t>92 pêcheurs</t>
  </si>
  <si>
    <t>49 pêcheurs</t>
  </si>
  <si>
    <t>104 pêcheurs</t>
  </si>
  <si>
    <t>71 pêcheurs</t>
  </si>
  <si>
    <t>55 pêcheurs</t>
  </si>
  <si>
    <t>29 pêcheurs</t>
  </si>
  <si>
    <t>26 pêcheurs</t>
  </si>
  <si>
    <t>MOISSONNIER J.</t>
  </si>
  <si>
    <t>SCHULTZ Eric</t>
  </si>
  <si>
    <t>O7</t>
  </si>
  <si>
    <t>OLMOS Henry</t>
  </si>
  <si>
    <t>MOISSONNIER S.</t>
  </si>
  <si>
    <t>REYNAUD Fréd.</t>
  </si>
  <si>
    <t>VERICEL Gérald</t>
  </si>
  <si>
    <t>LAZARETTI Lud.</t>
  </si>
  <si>
    <t>DURAND J-Mic.</t>
  </si>
  <si>
    <t>BERLIOUX Robert</t>
  </si>
  <si>
    <t>JAMBON Damien</t>
  </si>
  <si>
    <t>LALEDEMOZ M.</t>
  </si>
  <si>
    <t>LAPILLONNE J-Jac.</t>
  </si>
  <si>
    <t>MOURIER Alain</t>
  </si>
  <si>
    <t>AULEN Norbert</t>
  </si>
  <si>
    <t>MARTIN Ray.</t>
  </si>
  <si>
    <t>DJERMAKIAN L.</t>
  </si>
  <si>
    <t>ALAVOINE Amaury</t>
  </si>
  <si>
    <t>ALAVOINE Dom.</t>
  </si>
  <si>
    <t>GREFFE Christian</t>
  </si>
  <si>
    <t>MOREAU Chris.</t>
  </si>
  <si>
    <t>BLANCHARD JL.</t>
  </si>
  <si>
    <t>FRESTA Fernando</t>
  </si>
  <si>
    <t>DUCRET André</t>
  </si>
  <si>
    <t>ROCHE Guillaume</t>
  </si>
  <si>
    <t>GUILLOT Christophe</t>
  </si>
  <si>
    <t>DESPLANCHES J.</t>
  </si>
  <si>
    <t>MICHEL Sébastien</t>
  </si>
  <si>
    <t>MAUBOUCHER S.</t>
  </si>
  <si>
    <t>PADOVANI Paul</t>
  </si>
  <si>
    <t>SUBTIL Hervé</t>
  </si>
  <si>
    <t>CHAVASSIEUX Al.</t>
  </si>
  <si>
    <t>CAVILLON Franç.</t>
  </si>
  <si>
    <t>REVEYAZ Franck</t>
  </si>
  <si>
    <t>BEAUDET JC.</t>
  </si>
  <si>
    <t>BERTILLIER R.</t>
  </si>
  <si>
    <t>BRETTE Franc.</t>
  </si>
  <si>
    <t>CESTELLE Dom.</t>
  </si>
  <si>
    <t>DECLOITRE J-P</t>
  </si>
  <si>
    <t>GALOPIER Didier</t>
  </si>
  <si>
    <t>HEMERY Christ.</t>
  </si>
  <si>
    <t>JANODY J.Marc</t>
  </si>
  <si>
    <t>MARTIN Dom.</t>
  </si>
  <si>
    <t>RANDOING Jean</t>
  </si>
  <si>
    <t>VIAL Cédric</t>
  </si>
  <si>
    <t>Condrieu</t>
  </si>
  <si>
    <t>Vauchette</t>
  </si>
  <si>
    <t>CD 42</t>
  </si>
  <si>
    <t>Mozella</t>
  </si>
  <si>
    <t>APB 42</t>
  </si>
  <si>
    <t>CD 38</t>
  </si>
  <si>
    <t>St-Etienne</t>
  </si>
  <si>
    <t>Andréz. 42</t>
  </si>
  <si>
    <t>PCS 01</t>
  </si>
  <si>
    <t>Mozella 38</t>
  </si>
  <si>
    <t>Bonifi-</t>
  </si>
  <si>
    <t xml:space="preserve">TOTAL </t>
  </si>
  <si>
    <t>cations</t>
  </si>
  <si>
    <t>69 pêch.</t>
  </si>
  <si>
    <t>52 pêch</t>
  </si>
  <si>
    <t>81 pêch</t>
  </si>
  <si>
    <t>32 pêch</t>
  </si>
  <si>
    <t>111 pêch</t>
  </si>
  <si>
    <t>66 pêch</t>
  </si>
  <si>
    <t xml:space="preserve"> 50 pêch</t>
  </si>
  <si>
    <t>27 pêch</t>
  </si>
  <si>
    <t>23 pêch</t>
  </si>
  <si>
    <t>70 pêch</t>
  </si>
  <si>
    <t>74 pêch</t>
  </si>
  <si>
    <t>68 pêch</t>
  </si>
  <si>
    <t>86 pêch</t>
  </si>
  <si>
    <t>109 pêch</t>
  </si>
  <si>
    <t>51 pêch</t>
  </si>
  <si>
    <t>77 pêch</t>
  </si>
  <si>
    <t>22 pêch</t>
  </si>
  <si>
    <t>P</t>
  </si>
  <si>
    <t>CESTELE Dominique</t>
  </si>
  <si>
    <t>DJERMAKIAN Laurent</t>
  </si>
  <si>
    <t>BRET-DREVON D.</t>
  </si>
  <si>
    <t>74</t>
  </si>
  <si>
    <t>DONJON Pierre</t>
  </si>
  <si>
    <t>VERICEL Gérarld</t>
  </si>
  <si>
    <t>LAZARETTI J-Pierre</t>
  </si>
  <si>
    <t>DESPLANCHES Jac.</t>
  </si>
  <si>
    <t>JUVENON Stephen</t>
  </si>
  <si>
    <t>LAPILLONNE J.J.</t>
  </si>
  <si>
    <t>TEMAY Olivier</t>
  </si>
  <si>
    <t>BOUILLOUX David</t>
  </si>
  <si>
    <t>ALAVOINE Dominique</t>
  </si>
  <si>
    <t>COCHER Noël</t>
  </si>
  <si>
    <t>FOILLERET Stéphane</t>
  </si>
  <si>
    <t>MALAVAL Raymond</t>
  </si>
  <si>
    <t>LAZARETTI Stéphane</t>
  </si>
  <si>
    <t>JANODY Jean-Marc</t>
  </si>
  <si>
    <t>BEAUDET J-Chri.</t>
  </si>
  <si>
    <t>BARITEL Lucien</t>
  </si>
  <si>
    <t>BERTILLIER Romain</t>
  </si>
  <si>
    <t>BLANC Alain</t>
  </si>
  <si>
    <t>BLANC Georges</t>
  </si>
  <si>
    <t>BRETTE Francisque</t>
  </si>
  <si>
    <t>CHAMPION Brigitte</t>
  </si>
  <si>
    <t>COSELLI Gaëtan</t>
  </si>
  <si>
    <t>DANGREAU Daniel</t>
  </si>
  <si>
    <t>DECLOÎTRE J.Pierre</t>
  </si>
  <si>
    <t>HILY Charles-Alex.</t>
  </si>
  <si>
    <t>JANIN Sandrine</t>
  </si>
  <si>
    <t>JOURJON Patrice</t>
  </si>
  <si>
    <t>MILANI Alain</t>
  </si>
  <si>
    <t>MILANI Marie-Hélène</t>
  </si>
  <si>
    <t>RELAVE Pierrick</t>
  </si>
  <si>
    <t>CD</t>
  </si>
  <si>
    <t>BRET-DREVON Adrien</t>
  </si>
  <si>
    <t>LAZARETTI  Ludovic</t>
  </si>
  <si>
    <t xml:space="preserve"> pêcheurs</t>
  </si>
  <si>
    <t>ATEK Djilalli</t>
  </si>
  <si>
    <t>DESPLANCHES Jaques</t>
  </si>
  <si>
    <t>pêcheurs</t>
  </si>
  <si>
    <t>CRITERIUM RHÔNE-ALPES 2011</t>
  </si>
  <si>
    <t>CHAMBE Bruno</t>
  </si>
  <si>
    <t>RAFFIN Jean-Jacques</t>
  </si>
  <si>
    <t xml:space="preserve">BUSSIERE ROMAIN </t>
  </si>
  <si>
    <t>LALLIER Yves</t>
  </si>
  <si>
    <t>FERRIER P</t>
  </si>
  <si>
    <t>PEDURANT Patrice</t>
  </si>
  <si>
    <t>DUPERRAY Jeremy</t>
  </si>
  <si>
    <t>77 pêcheurs</t>
  </si>
  <si>
    <t>79 pêcheurs</t>
  </si>
  <si>
    <t>52 pêcheurs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</si>
</sst>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color indexed="10"/>
      <name val="Arial"/>
      <family val="0"/>
    </font>
    <font>
      <sz val="12"/>
      <color indexed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sz val="12"/>
      <color indexed="12"/>
      <name val="Arial"/>
      <family val="2"/>
    </font>
    <font>
      <sz val="12"/>
      <color indexed="12"/>
      <name val="Comic Sans MS"/>
      <family val="4"/>
    </font>
    <font>
      <sz val="11"/>
      <name val="Comic Sans MS"/>
      <family val="4"/>
    </font>
    <font>
      <sz val="12"/>
      <color indexed="53"/>
      <name val="Comic Sans MS"/>
      <family val="4"/>
    </font>
    <font>
      <sz val="12"/>
      <color indexed="17"/>
      <name val="Comic Sans MS"/>
      <family val="4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20" borderId="4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3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2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 quotePrefix="1">
      <alignment horizontal="center"/>
    </xf>
    <xf numFmtId="0" fontId="13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0" fillId="0" borderId="13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43" fillId="0" borderId="13" xfId="0" applyNumberFormat="1" applyFont="1" applyBorder="1" applyAlignment="1">
      <alignment horizontal="center" vertical="center"/>
    </xf>
    <xf numFmtId="16" fontId="0" fillId="0" borderId="18" xfId="0" applyNumberForma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8"/>
          <c:w val="0.973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Bilan!$J$1</c:f>
              <c:strCache>
                <c:ptCount val="1"/>
                <c:pt idx="0">
                  <c:v>Nb inscrits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(Bilan!$I$2:$I$6,Bilan!$I$8:$I$10)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(Bilan!$J$2:$J$6,Bilan!$J$8:$J$10)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Bilan!$M$1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(Bilan!$I$2:$I$6,Bilan!$I$8:$I$10)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(Bilan!$M$2:$M$6,Bilan!$M$8:$M$10)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 val="autoZero"/>
        <c:auto val="0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275"/>
          <c:y val="0.0195"/>
          <c:w val="0.177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35"/>
          <c:w val="0.88075"/>
          <c:h val="0.805"/>
        </c:manualLayout>
      </c:layout>
      <c:lineChart>
        <c:grouping val="standard"/>
        <c:varyColors val="0"/>
        <c:ser>
          <c:idx val="1"/>
          <c:order val="0"/>
          <c:tx>
            <c:strRef>
              <c:f>Bilan!$L$1</c:f>
              <c:strCache>
                <c:ptCount val="1"/>
                <c:pt idx="0">
                  <c:v>Total cumulé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(Bilan!$I$2:$I$6,Bilan!$I$8:$I$10)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(Bilan!$L$2:$L$6,Bilan!$L$8:$L$10)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9545408"/>
        <c:axId val="41690945"/>
      </c:lineChart>
      <c:lineChart>
        <c:grouping val="standard"/>
        <c:varyColors val="0"/>
        <c:ser>
          <c:idx val="0"/>
          <c:order val="1"/>
          <c:tx>
            <c:strRef>
              <c:f>Bilan!$K$1</c:f>
              <c:strCache>
                <c:ptCount val="1"/>
                <c:pt idx="0">
                  <c:v>Nbre de concours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(Bilan!$K$2:$K$6,Bilan!$K$8:$K$10)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9674186"/>
        <c:axId val="2152335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 val="autoZero"/>
        <c:auto val="0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Cumulé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solidFill>
              <a:srgbClr val="FF00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</c:valAx>
      <c:catAx>
        <c:axId val="3967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1523355"/>
        <c:crosses val="autoZero"/>
        <c:auto val="0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Nombre de concours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5"/>
            </c:manualLayout>
          </c:layout>
          <c:overlay val="0"/>
          <c:spPr>
            <a:solidFill>
              <a:srgbClr val="0000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180975</xdr:colOff>
      <xdr:row>18</xdr:row>
      <xdr:rowOff>142875</xdr:rowOff>
    </xdr:to>
    <xdr:graphicFrame>
      <xdr:nvGraphicFramePr>
        <xdr:cNvPr id="1" name="Graphique 3"/>
        <xdr:cNvGraphicFramePr/>
      </xdr:nvGraphicFramePr>
      <xdr:xfrm>
        <a:off x="0" y="28575"/>
        <a:ext cx="5514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7</xdr:col>
      <xdr:colOff>180975</xdr:colOff>
      <xdr:row>38</xdr:row>
      <xdr:rowOff>47625</xdr:rowOff>
    </xdr:to>
    <xdr:graphicFrame>
      <xdr:nvGraphicFramePr>
        <xdr:cNvPr id="2" name="Graphique 4"/>
        <xdr:cNvGraphicFramePr/>
      </xdr:nvGraphicFramePr>
      <xdr:xfrm>
        <a:off x="0" y="3086100"/>
        <a:ext cx="5514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M11"/>
  <sheetViews>
    <sheetView zoomScalePageLayoutView="0" workbookViewId="0" topLeftCell="A1">
      <selection activeCell="J17" sqref="J17"/>
    </sheetView>
  </sheetViews>
  <sheetFormatPr defaultColWidth="11.421875" defaultRowHeight="12.75"/>
  <cols>
    <col min="10" max="10" width="15.57421875" style="0" customWidth="1"/>
  </cols>
  <sheetData>
    <row r="1" spans="9:13" ht="12.75">
      <c r="I1" s="22" t="s">
        <v>259</v>
      </c>
      <c r="J1" s="22" t="s">
        <v>258</v>
      </c>
      <c r="K1" s="22" t="s">
        <v>257</v>
      </c>
      <c r="L1" s="22" t="s">
        <v>256</v>
      </c>
      <c r="M1" s="22" t="s">
        <v>255</v>
      </c>
    </row>
    <row r="2" spans="9:13" ht="12.75">
      <c r="I2" s="22">
        <v>2002</v>
      </c>
      <c r="J2" s="22">
        <v>174</v>
      </c>
      <c r="K2" s="22">
        <v>18</v>
      </c>
      <c r="L2" s="22">
        <v>1574</v>
      </c>
      <c r="M2" s="83">
        <f>L2/K2</f>
        <v>87.44444444444444</v>
      </c>
    </row>
    <row r="3" spans="9:13" ht="12.75">
      <c r="I3" s="22">
        <v>2003</v>
      </c>
      <c r="J3" s="22">
        <v>149</v>
      </c>
      <c r="K3" s="22">
        <v>20</v>
      </c>
      <c r="L3" s="22">
        <v>1501</v>
      </c>
      <c r="M3" s="83">
        <f aca="true" t="shared" si="0" ref="M3:M10">L3/K3</f>
        <v>75.05</v>
      </c>
    </row>
    <row r="4" spans="9:13" ht="12.75">
      <c r="I4" s="22">
        <v>2004</v>
      </c>
      <c r="J4" s="22">
        <v>172</v>
      </c>
      <c r="K4" s="22">
        <v>19</v>
      </c>
      <c r="L4" s="22">
        <v>1440</v>
      </c>
      <c r="M4" s="83">
        <f t="shared" si="0"/>
        <v>75.78947368421052</v>
      </c>
    </row>
    <row r="5" spans="9:13" ht="12.75">
      <c r="I5" s="22">
        <v>2005</v>
      </c>
      <c r="J5" s="22">
        <v>133</v>
      </c>
      <c r="K5" s="22">
        <v>18</v>
      </c>
      <c r="L5" s="22">
        <v>1148</v>
      </c>
      <c r="M5" s="83">
        <f t="shared" si="0"/>
        <v>63.77777777777778</v>
      </c>
    </row>
    <row r="6" spans="9:13" ht="12.75">
      <c r="I6" s="22">
        <v>2006</v>
      </c>
      <c r="J6" s="22">
        <v>122</v>
      </c>
      <c r="K6" s="22">
        <v>19</v>
      </c>
      <c r="L6" s="22">
        <v>1117</v>
      </c>
      <c r="M6" s="83">
        <f t="shared" si="0"/>
        <v>58.78947368421053</v>
      </c>
    </row>
    <row r="7" spans="9:13" ht="12.75">
      <c r="I7" s="22">
        <v>2007</v>
      </c>
      <c r="J7" s="22">
        <v>129</v>
      </c>
      <c r="K7" s="22">
        <v>17</v>
      </c>
      <c r="L7" s="22">
        <v>918</v>
      </c>
      <c r="M7" s="83">
        <f t="shared" si="0"/>
        <v>54</v>
      </c>
    </row>
    <row r="8" spans="9:13" ht="12.75">
      <c r="I8" s="22">
        <v>2008</v>
      </c>
      <c r="J8" s="22">
        <v>119</v>
      </c>
      <c r="K8" s="22">
        <v>17</v>
      </c>
      <c r="L8" s="22">
        <v>848</v>
      </c>
      <c r="M8" s="83">
        <f t="shared" si="0"/>
        <v>49.88235294117647</v>
      </c>
    </row>
    <row r="9" spans="9:13" ht="12.75">
      <c r="I9" s="22">
        <v>2009</v>
      </c>
      <c r="J9" s="22">
        <v>92</v>
      </c>
      <c r="K9" s="22">
        <v>14</v>
      </c>
      <c r="L9" s="22">
        <v>637</v>
      </c>
      <c r="M9" s="83">
        <f t="shared" si="0"/>
        <v>45.5</v>
      </c>
    </row>
    <row r="10" spans="9:13" ht="12.75">
      <c r="I10" s="22">
        <v>2010</v>
      </c>
      <c r="J10" s="22">
        <v>94</v>
      </c>
      <c r="K10" s="22">
        <v>15</v>
      </c>
      <c r="L10" s="22">
        <v>824</v>
      </c>
      <c r="M10" s="83">
        <f t="shared" si="0"/>
        <v>54.93333333333333</v>
      </c>
    </row>
    <row r="11" spans="9:13" ht="12.75">
      <c r="I11" s="93">
        <v>2011</v>
      </c>
      <c r="J11" s="22">
        <v>80</v>
      </c>
      <c r="K11" s="93">
        <v>13</v>
      </c>
      <c r="L11" s="25"/>
      <c r="M11" s="25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I14" sqref="I14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389</v>
      </c>
      <c r="M4" s="116"/>
      <c r="N4" s="115" t="s">
        <v>389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122</v>
      </c>
      <c r="C6" s="52" t="s">
        <v>123</v>
      </c>
      <c r="D6" s="97">
        <v>13</v>
      </c>
      <c r="E6" s="98">
        <f>(D6*1000)/77</f>
        <v>168.83116883116884</v>
      </c>
      <c r="F6" s="97">
        <v>7</v>
      </c>
      <c r="G6" s="98">
        <f>(F6*1000)/79</f>
        <v>88.60759493670886</v>
      </c>
      <c r="H6" s="97">
        <v>5</v>
      </c>
      <c r="I6" s="98">
        <f>(H6*1000)/38</f>
        <v>131.57894736842104</v>
      </c>
      <c r="J6" s="97">
        <v>9</v>
      </c>
      <c r="K6" s="98">
        <f>(J6*1000)/51</f>
        <v>176.47058823529412</v>
      </c>
      <c r="L6" s="97"/>
      <c r="M6" s="98"/>
      <c r="N6" s="97"/>
      <c r="O6" s="98"/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4</v>
      </c>
      <c r="AE6" s="98">
        <f aca="true" t="shared" si="0" ref="AE6:AE37">E6+G6+I6+K6+M6+O6+Q6+S6+U6+W6+Y6+AA6+AC6</f>
        <v>565.4882993715929</v>
      </c>
      <c r="AF6" s="16"/>
    </row>
    <row r="7" spans="1:32" s="15" customFormat="1" ht="18" customHeight="1">
      <c r="A7" s="17">
        <v>2</v>
      </c>
      <c r="B7" s="45" t="s">
        <v>91</v>
      </c>
      <c r="C7" s="52" t="s">
        <v>121</v>
      </c>
      <c r="D7" s="97"/>
      <c r="E7" s="98"/>
      <c r="F7" s="97">
        <v>21</v>
      </c>
      <c r="G7" s="98">
        <f>(F7*1000)/79</f>
        <v>265.82278481012656</v>
      </c>
      <c r="H7" s="97">
        <v>2</v>
      </c>
      <c r="I7" s="98">
        <f>(H7*1000)/38</f>
        <v>52.63157894736842</v>
      </c>
      <c r="J7" s="97">
        <v>1</v>
      </c>
      <c r="K7" s="98">
        <f>(J7*1000)/51</f>
        <v>19.607843137254903</v>
      </c>
      <c r="L7" s="97"/>
      <c r="M7" s="98"/>
      <c r="N7" s="97"/>
      <c r="O7" s="98"/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3</v>
      </c>
      <c r="AE7" s="98">
        <f t="shared" si="0"/>
        <v>338.0622068947499</v>
      </c>
      <c r="AF7" s="16"/>
    </row>
    <row r="8" spans="1:32" ht="18" customHeight="1">
      <c r="A8" s="17">
        <v>3</v>
      </c>
      <c r="B8" s="50" t="s">
        <v>139</v>
      </c>
      <c r="C8" s="52" t="s">
        <v>123</v>
      </c>
      <c r="D8" s="97">
        <v>1</v>
      </c>
      <c r="E8" s="98">
        <f>(D8*1000)/77</f>
        <v>12.987012987012987</v>
      </c>
      <c r="F8" s="97"/>
      <c r="G8" s="98"/>
      <c r="H8" s="97">
        <v>12</v>
      </c>
      <c r="I8" s="98">
        <f>(H8*1000)/38</f>
        <v>315.7894736842105</v>
      </c>
      <c r="J8" s="97">
        <v>3</v>
      </c>
      <c r="K8" s="98">
        <f>(J8*1000)/51</f>
        <v>58.8235294117647</v>
      </c>
      <c r="L8" s="97"/>
      <c r="M8" s="98"/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3</v>
      </c>
      <c r="AE8" s="98">
        <f t="shared" si="0"/>
        <v>387.6000160829882</v>
      </c>
      <c r="AF8" s="2"/>
    </row>
    <row r="9" spans="1:32" ht="18" customHeight="1">
      <c r="A9" s="17">
        <v>4</v>
      </c>
      <c r="B9" s="50" t="s">
        <v>135</v>
      </c>
      <c r="C9" s="51" t="s">
        <v>127</v>
      </c>
      <c r="D9" s="97">
        <v>4</v>
      </c>
      <c r="E9" s="98">
        <f>(D9*1000)/77</f>
        <v>51.94805194805195</v>
      </c>
      <c r="F9" s="97">
        <v>14</v>
      </c>
      <c r="G9" s="98">
        <f aca="true" t="shared" si="1" ref="G9:G15">(F9*1000)/79</f>
        <v>177.21518987341773</v>
      </c>
      <c r="H9" s="97"/>
      <c r="I9" s="98"/>
      <c r="J9" s="97">
        <v>15</v>
      </c>
      <c r="K9" s="98">
        <f>(J9*1000)/51</f>
        <v>294.11764705882354</v>
      </c>
      <c r="L9" s="97"/>
      <c r="M9" s="98"/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3</v>
      </c>
      <c r="AE9" s="98">
        <f t="shared" si="0"/>
        <v>523.2808888802932</v>
      </c>
      <c r="AF9" s="2"/>
    </row>
    <row r="10" spans="1:32" ht="18" customHeight="1">
      <c r="A10" s="17">
        <v>5</v>
      </c>
      <c r="B10" s="50" t="s">
        <v>393</v>
      </c>
      <c r="C10" s="24" t="s">
        <v>127</v>
      </c>
      <c r="D10" s="97">
        <v>6</v>
      </c>
      <c r="E10" s="98">
        <f>(D10*1000)/77</f>
        <v>77.92207792207792</v>
      </c>
      <c r="F10" s="97">
        <v>9</v>
      </c>
      <c r="G10" s="98">
        <f t="shared" si="1"/>
        <v>113.92405063291139</v>
      </c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2</v>
      </c>
      <c r="AE10" s="98">
        <f t="shared" si="0"/>
        <v>191.84612855498932</v>
      </c>
      <c r="AF10" s="2"/>
    </row>
    <row r="11" spans="1:32" ht="18" customHeight="1">
      <c r="A11" s="17">
        <v>6</v>
      </c>
      <c r="B11" s="50" t="s">
        <v>129</v>
      </c>
      <c r="C11" s="52" t="s">
        <v>127</v>
      </c>
      <c r="D11" s="97"/>
      <c r="E11" s="98"/>
      <c r="F11" s="97">
        <v>2</v>
      </c>
      <c r="G11" s="98">
        <f t="shared" si="1"/>
        <v>25.31645569620253</v>
      </c>
      <c r="H11" s="97"/>
      <c r="I11" s="98"/>
      <c r="J11" s="97">
        <v>11</v>
      </c>
      <c r="K11" s="98">
        <f>(J11*1000)/51</f>
        <v>215.68627450980392</v>
      </c>
      <c r="L11" s="97"/>
      <c r="M11" s="98"/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2</v>
      </c>
      <c r="AE11" s="98">
        <f t="shared" si="0"/>
        <v>241.00273020600645</v>
      </c>
      <c r="AF11" s="2"/>
    </row>
    <row r="12" spans="1:32" s="15" customFormat="1" ht="18" customHeight="1">
      <c r="A12" s="17">
        <v>7</v>
      </c>
      <c r="B12" s="50" t="s">
        <v>26</v>
      </c>
      <c r="C12" s="52" t="s">
        <v>121</v>
      </c>
      <c r="D12" s="97"/>
      <c r="E12" s="98"/>
      <c r="F12" s="97">
        <v>10</v>
      </c>
      <c r="G12" s="98">
        <f t="shared" si="1"/>
        <v>126.58227848101266</v>
      </c>
      <c r="H12" s="97"/>
      <c r="I12" s="98"/>
      <c r="J12" s="97">
        <v>13</v>
      </c>
      <c r="K12" s="98">
        <f>(J12*1000)/51</f>
        <v>254.90196078431373</v>
      </c>
      <c r="L12" s="97"/>
      <c r="M12" s="98"/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2</v>
      </c>
      <c r="AE12" s="98">
        <f t="shared" si="0"/>
        <v>381.4842392653264</v>
      </c>
      <c r="AF12" s="16"/>
    </row>
    <row r="13" spans="1:32" s="15" customFormat="1" ht="18" customHeight="1">
      <c r="A13" s="17">
        <v>8</v>
      </c>
      <c r="B13" s="50" t="s">
        <v>19</v>
      </c>
      <c r="C13" s="51" t="s">
        <v>121</v>
      </c>
      <c r="D13" s="97">
        <v>9</v>
      </c>
      <c r="E13" s="98">
        <f>(D13*1000)/77</f>
        <v>116.88311688311688</v>
      </c>
      <c r="F13" s="97">
        <v>23</v>
      </c>
      <c r="G13" s="98">
        <f t="shared" si="1"/>
        <v>291.1392405063291</v>
      </c>
      <c r="H13" s="97"/>
      <c r="I13" s="98"/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2</v>
      </c>
      <c r="AE13" s="98">
        <f t="shared" si="0"/>
        <v>408.022357389446</v>
      </c>
      <c r="AF13" s="16"/>
    </row>
    <row r="14" spans="1:32" ht="18" customHeight="1">
      <c r="A14" s="17">
        <v>9</v>
      </c>
      <c r="B14" s="45" t="s">
        <v>137</v>
      </c>
      <c r="C14" s="51" t="s">
        <v>123</v>
      </c>
      <c r="D14" s="97">
        <v>8</v>
      </c>
      <c r="E14" s="98">
        <f>(D14*1000)/77</f>
        <v>103.8961038961039</v>
      </c>
      <c r="F14" s="97">
        <v>27</v>
      </c>
      <c r="G14" s="98">
        <f t="shared" si="1"/>
        <v>341.7721518987342</v>
      </c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2</v>
      </c>
      <c r="AE14" s="98">
        <f t="shared" si="0"/>
        <v>445.6682557948381</v>
      </c>
      <c r="AF14" s="2"/>
    </row>
    <row r="15" spans="1:32" ht="18" customHeight="1">
      <c r="A15" s="17">
        <v>10</v>
      </c>
      <c r="B15" s="45" t="s">
        <v>124</v>
      </c>
      <c r="C15" s="52" t="s">
        <v>125</v>
      </c>
      <c r="D15" s="97"/>
      <c r="E15" s="98"/>
      <c r="F15" s="97">
        <v>4</v>
      </c>
      <c r="G15" s="98">
        <f t="shared" si="1"/>
        <v>50.63291139240506</v>
      </c>
      <c r="H15" s="97">
        <v>16</v>
      </c>
      <c r="I15" s="98">
        <f>(H15*1000)/38</f>
        <v>421.05263157894734</v>
      </c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2</v>
      </c>
      <c r="AE15" s="98">
        <f t="shared" si="0"/>
        <v>471.6855429713524</v>
      </c>
      <c r="AF15" s="2"/>
    </row>
    <row r="16" spans="1:32" s="15" customFormat="1" ht="18" customHeight="1">
      <c r="A16" s="17">
        <v>11</v>
      </c>
      <c r="B16" s="45" t="s">
        <v>140</v>
      </c>
      <c r="C16" s="52" t="s">
        <v>127</v>
      </c>
      <c r="D16" s="97">
        <v>25</v>
      </c>
      <c r="E16" s="98">
        <f>(D16*1000)/77</f>
        <v>324.6753246753247</v>
      </c>
      <c r="F16" s="97"/>
      <c r="G16" s="98"/>
      <c r="H16" s="101">
        <v>7</v>
      </c>
      <c r="I16" s="98">
        <f>(H16*1000)/38</f>
        <v>184.21052631578948</v>
      </c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2</v>
      </c>
      <c r="AE16" s="98">
        <f t="shared" si="0"/>
        <v>508.8858509911142</v>
      </c>
      <c r="AF16" s="16"/>
    </row>
    <row r="17" spans="1:32" ht="18" customHeight="1">
      <c r="A17" s="17">
        <v>12</v>
      </c>
      <c r="B17" s="50" t="s">
        <v>45</v>
      </c>
      <c r="C17" s="52" t="s">
        <v>121</v>
      </c>
      <c r="D17" s="97">
        <v>23</v>
      </c>
      <c r="E17" s="98">
        <f>(D17*1000)/77</f>
        <v>298.7012987012987</v>
      </c>
      <c r="F17" s="97">
        <v>24</v>
      </c>
      <c r="G17" s="98">
        <f>(F17*1000)/79</f>
        <v>303.7974683544304</v>
      </c>
      <c r="H17" s="101"/>
      <c r="I17" s="98"/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2</v>
      </c>
      <c r="AE17" s="98">
        <f t="shared" si="0"/>
        <v>602.4987670557291</v>
      </c>
      <c r="AF17" s="2"/>
    </row>
    <row r="18" spans="1:32" ht="18" customHeight="1">
      <c r="A18" s="17">
        <v>13</v>
      </c>
      <c r="B18" s="50" t="s">
        <v>16</v>
      </c>
      <c r="C18" s="51" t="s">
        <v>121</v>
      </c>
      <c r="D18" s="97">
        <v>12</v>
      </c>
      <c r="E18" s="98">
        <f>(D18*1000)/77</f>
        <v>155.84415584415584</v>
      </c>
      <c r="F18" s="97">
        <v>36</v>
      </c>
      <c r="G18" s="98">
        <f>(F18*1000)/79</f>
        <v>455.69620253164555</v>
      </c>
      <c r="H18" s="101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2</v>
      </c>
      <c r="AE18" s="98">
        <f t="shared" si="0"/>
        <v>611.5403583758014</v>
      </c>
      <c r="AF18" s="2"/>
    </row>
    <row r="19" spans="1:32" ht="18" customHeight="1">
      <c r="A19" s="17">
        <v>14</v>
      </c>
      <c r="B19" s="53" t="s">
        <v>153</v>
      </c>
      <c r="C19" s="52" t="s">
        <v>127</v>
      </c>
      <c r="D19" s="97">
        <v>35</v>
      </c>
      <c r="E19" s="98">
        <f>(D19*1000)/77</f>
        <v>454.54545454545456</v>
      </c>
      <c r="F19" s="97"/>
      <c r="G19" s="98"/>
      <c r="H19" s="101">
        <v>8</v>
      </c>
      <c r="I19" s="98">
        <f>(H19*1000)/38</f>
        <v>210.52631578947367</v>
      </c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2</v>
      </c>
      <c r="AE19" s="98">
        <f t="shared" si="0"/>
        <v>665.0717703349283</v>
      </c>
      <c r="AF19" s="2"/>
    </row>
    <row r="20" spans="1:32" ht="18" customHeight="1">
      <c r="A20" s="17">
        <v>15</v>
      </c>
      <c r="B20" s="50" t="s">
        <v>87</v>
      </c>
      <c r="C20" s="51" t="s">
        <v>121</v>
      </c>
      <c r="D20" s="97">
        <v>19</v>
      </c>
      <c r="E20" s="98">
        <f>(D20*1000)/77</f>
        <v>246.75324675324674</v>
      </c>
      <c r="F20" s="97"/>
      <c r="G20" s="98"/>
      <c r="H20" s="97"/>
      <c r="I20" s="98"/>
      <c r="J20" s="97">
        <v>23</v>
      </c>
      <c r="K20" s="98">
        <f>(J20*1000)/51</f>
        <v>450.98039215686276</v>
      </c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2</v>
      </c>
      <c r="AE20" s="98">
        <f t="shared" si="0"/>
        <v>697.7336389101094</v>
      </c>
      <c r="AF20" s="2"/>
    </row>
    <row r="21" spans="1:32" s="15" customFormat="1" ht="18" customHeight="1">
      <c r="A21" s="17">
        <v>16</v>
      </c>
      <c r="B21" s="45" t="s">
        <v>298</v>
      </c>
      <c r="C21" s="52" t="s">
        <v>123</v>
      </c>
      <c r="D21" s="97"/>
      <c r="E21" s="98"/>
      <c r="F21" s="97"/>
      <c r="G21" s="98"/>
      <c r="H21" s="97">
        <v>15</v>
      </c>
      <c r="I21" s="98">
        <f>(H21*1000)/38</f>
        <v>394.7368421052632</v>
      </c>
      <c r="J21" s="97">
        <v>16</v>
      </c>
      <c r="K21" s="98">
        <f>(J21*1000)/51</f>
        <v>313.72549019607845</v>
      </c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2</v>
      </c>
      <c r="AE21" s="98">
        <f t="shared" si="0"/>
        <v>708.4623323013416</v>
      </c>
      <c r="AF21" s="16"/>
    </row>
    <row r="22" spans="1:32" s="15" customFormat="1" ht="18" customHeight="1">
      <c r="A22" s="17">
        <v>17</v>
      </c>
      <c r="B22" s="50" t="s">
        <v>138</v>
      </c>
      <c r="C22" s="52" t="s">
        <v>127</v>
      </c>
      <c r="D22" s="97">
        <v>20</v>
      </c>
      <c r="E22" s="98">
        <f>(D22*1000)/77</f>
        <v>259.7402597402597</v>
      </c>
      <c r="F22" s="97"/>
      <c r="G22" s="98"/>
      <c r="H22" s="97">
        <v>19</v>
      </c>
      <c r="I22" s="98">
        <f>(H22*1000)/38</f>
        <v>500</v>
      </c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2</v>
      </c>
      <c r="AE22" s="98">
        <f t="shared" si="0"/>
        <v>759.7402597402597</v>
      </c>
      <c r="AF22" s="16"/>
    </row>
    <row r="23" spans="1:32" ht="18" customHeight="1">
      <c r="A23" s="17">
        <v>18</v>
      </c>
      <c r="B23" s="50" t="s">
        <v>90</v>
      </c>
      <c r="C23" s="52" t="s">
        <v>121</v>
      </c>
      <c r="D23" s="97"/>
      <c r="E23" s="98"/>
      <c r="F23" s="97">
        <v>34</v>
      </c>
      <c r="G23" s="98">
        <f>(F23*1000)/79</f>
        <v>430.37974683544303</v>
      </c>
      <c r="H23" s="97"/>
      <c r="I23" s="98"/>
      <c r="J23" s="97">
        <v>18</v>
      </c>
      <c r="K23" s="98">
        <f>(J23*1000)/51</f>
        <v>352.94117647058823</v>
      </c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2</v>
      </c>
      <c r="AE23" s="98">
        <f t="shared" si="0"/>
        <v>783.3209233060313</v>
      </c>
      <c r="AF23" s="2"/>
    </row>
    <row r="24" spans="1:32" ht="18" customHeight="1">
      <c r="A24" s="17">
        <v>19</v>
      </c>
      <c r="B24" s="50" t="s">
        <v>27</v>
      </c>
      <c r="C24" s="51" t="s">
        <v>121</v>
      </c>
      <c r="D24" s="97"/>
      <c r="E24" s="98"/>
      <c r="F24" s="97">
        <v>3</v>
      </c>
      <c r="G24" s="98">
        <f>(F24*1000)/79</f>
        <v>37.9746835443038</v>
      </c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100"/>
      <c r="Z24" s="97"/>
      <c r="AA24" s="98"/>
      <c r="AB24" s="99"/>
      <c r="AC24" s="98"/>
      <c r="AD24" s="100">
        <v>1</v>
      </c>
      <c r="AE24" s="98">
        <f t="shared" si="0"/>
        <v>37.9746835443038</v>
      </c>
      <c r="AF24" s="2"/>
    </row>
    <row r="25" spans="1:32" ht="18" customHeight="1">
      <c r="A25" s="17">
        <v>20</v>
      </c>
      <c r="B25" s="50" t="s">
        <v>50</v>
      </c>
      <c r="C25" s="52" t="s">
        <v>121</v>
      </c>
      <c r="D25" s="97">
        <v>7</v>
      </c>
      <c r="E25" s="98">
        <f>(D25*1000)/77</f>
        <v>90.9090909090909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1</v>
      </c>
      <c r="AE25" s="98">
        <f t="shared" si="0"/>
        <v>90.9090909090909</v>
      </c>
      <c r="AF25" s="2"/>
    </row>
    <row r="26" spans="1:32" ht="18" customHeight="1">
      <c r="A26" s="17">
        <v>21</v>
      </c>
      <c r="B26" s="50" t="s">
        <v>392</v>
      </c>
      <c r="C26" s="51" t="s">
        <v>123</v>
      </c>
      <c r="D26" s="97"/>
      <c r="E26" s="98"/>
      <c r="F26" s="97"/>
      <c r="G26" s="98"/>
      <c r="H26" s="97"/>
      <c r="I26" s="98"/>
      <c r="J26" s="97">
        <v>5</v>
      </c>
      <c r="K26" s="98">
        <f>(J26*1000)/51</f>
        <v>98.03921568627452</v>
      </c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1</v>
      </c>
      <c r="AE26" s="98">
        <f t="shared" si="0"/>
        <v>98.03921568627452</v>
      </c>
      <c r="AF26" s="2"/>
    </row>
    <row r="27" spans="1:32" s="15" customFormat="1" ht="18" customHeight="1">
      <c r="A27" s="17">
        <v>22</v>
      </c>
      <c r="B27" s="50" t="s">
        <v>157</v>
      </c>
      <c r="C27" s="52" t="s">
        <v>123</v>
      </c>
      <c r="D27" s="97"/>
      <c r="E27" s="98"/>
      <c r="F27" s="97">
        <v>12</v>
      </c>
      <c r="G27" s="98">
        <f>(F27*1000)/79</f>
        <v>151.8987341772152</v>
      </c>
      <c r="H27" s="97"/>
      <c r="I27" s="98"/>
      <c r="J27" s="102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1</v>
      </c>
      <c r="AE27" s="98">
        <f t="shared" si="0"/>
        <v>151.8987341772152</v>
      </c>
      <c r="AF27" s="16"/>
    </row>
    <row r="28" spans="1:32" s="15" customFormat="1" ht="18" customHeight="1">
      <c r="A28" s="17">
        <v>23</v>
      </c>
      <c r="B28" s="45" t="s">
        <v>142</v>
      </c>
      <c r="C28" s="51" t="s">
        <v>123</v>
      </c>
      <c r="D28" s="97"/>
      <c r="E28" s="98"/>
      <c r="F28" s="97"/>
      <c r="G28" s="98"/>
      <c r="H28" s="97"/>
      <c r="I28" s="98"/>
      <c r="J28" s="97">
        <v>8</v>
      </c>
      <c r="K28" s="98">
        <f>(J28*1000)/51</f>
        <v>156.86274509803923</v>
      </c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1</v>
      </c>
      <c r="AE28" s="98">
        <f t="shared" si="0"/>
        <v>156.86274509803923</v>
      </c>
      <c r="AF28" s="16"/>
    </row>
    <row r="29" spans="1:31" ht="18" customHeight="1">
      <c r="A29" s="17">
        <v>24</v>
      </c>
      <c r="B29" s="45" t="s">
        <v>18</v>
      </c>
      <c r="C29" s="51" t="s">
        <v>121</v>
      </c>
      <c r="D29" s="97">
        <v>14</v>
      </c>
      <c r="E29" s="98">
        <f>(D29*1000)/77</f>
        <v>181.8181818181818</v>
      </c>
      <c r="F29" s="100"/>
      <c r="G29" s="98"/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1</v>
      </c>
      <c r="AE29" s="98">
        <f t="shared" si="0"/>
        <v>181.8181818181818</v>
      </c>
    </row>
    <row r="30" spans="1:31" ht="18" customHeight="1">
      <c r="A30" s="17">
        <v>25</v>
      </c>
      <c r="B30" s="50" t="s">
        <v>32</v>
      </c>
      <c r="C30" s="52" t="s">
        <v>121</v>
      </c>
      <c r="D30" s="97">
        <v>16</v>
      </c>
      <c r="E30" s="98">
        <f>(D30*1000)/77</f>
        <v>207.7922077922078</v>
      </c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1</v>
      </c>
      <c r="AE30" s="98">
        <f t="shared" si="0"/>
        <v>207.7922077922078</v>
      </c>
    </row>
    <row r="31" spans="1:31" ht="18" customHeight="1">
      <c r="A31" s="17">
        <v>26</v>
      </c>
      <c r="B31" s="45" t="s">
        <v>391</v>
      </c>
      <c r="C31" s="51" t="s">
        <v>123</v>
      </c>
      <c r="D31" s="97"/>
      <c r="E31" s="98"/>
      <c r="F31" s="97">
        <v>17</v>
      </c>
      <c r="G31" s="98">
        <f>(F31*1000)/79</f>
        <v>215.18987341772151</v>
      </c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1</v>
      </c>
      <c r="AE31" s="98">
        <f t="shared" si="0"/>
        <v>215.18987341772151</v>
      </c>
    </row>
    <row r="32" spans="1:31" ht="18" customHeight="1">
      <c r="A32" s="17">
        <v>27</v>
      </c>
      <c r="B32" s="50" t="s">
        <v>388</v>
      </c>
      <c r="C32" s="19" t="s">
        <v>121</v>
      </c>
      <c r="D32" s="97">
        <v>18</v>
      </c>
      <c r="E32" s="98">
        <f>(D32*1000)/77</f>
        <v>233.76623376623377</v>
      </c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1</v>
      </c>
      <c r="AE32" s="98">
        <f t="shared" si="0"/>
        <v>233.76623376623377</v>
      </c>
    </row>
    <row r="33" spans="1:31" s="15" customFormat="1" ht="18" customHeight="1">
      <c r="A33" s="17">
        <v>28</v>
      </c>
      <c r="B33" s="50" t="s">
        <v>178</v>
      </c>
      <c r="C33" s="51" t="s">
        <v>121</v>
      </c>
      <c r="D33" s="97"/>
      <c r="E33" s="98"/>
      <c r="F33" s="100"/>
      <c r="G33" s="98"/>
      <c r="H33" s="97"/>
      <c r="I33" s="98"/>
      <c r="J33" s="97">
        <v>12</v>
      </c>
      <c r="K33" s="98">
        <f>(J33*1000)/51</f>
        <v>235.2941176470588</v>
      </c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1</v>
      </c>
      <c r="AE33" s="98">
        <f t="shared" si="0"/>
        <v>235.2941176470588</v>
      </c>
    </row>
    <row r="34" spans="1:31" s="15" customFormat="1" ht="18" customHeight="1">
      <c r="A34" s="17">
        <v>29</v>
      </c>
      <c r="B34" s="50" t="s">
        <v>302</v>
      </c>
      <c r="C34" s="24" t="s">
        <v>123</v>
      </c>
      <c r="D34" s="97"/>
      <c r="E34" s="98"/>
      <c r="F34" s="97">
        <v>20</v>
      </c>
      <c r="G34" s="98">
        <f>(F34*1000)/79</f>
        <v>253.16455696202533</v>
      </c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1</v>
      </c>
      <c r="AE34" s="98">
        <f t="shared" si="0"/>
        <v>253.16455696202533</v>
      </c>
    </row>
    <row r="35" spans="1:31" s="15" customFormat="1" ht="18" customHeight="1">
      <c r="A35" s="17">
        <v>30</v>
      </c>
      <c r="B35" s="45" t="s">
        <v>152</v>
      </c>
      <c r="C35" s="24" t="s">
        <v>123</v>
      </c>
      <c r="D35" s="97"/>
      <c r="E35" s="98"/>
      <c r="F35" s="97">
        <v>22</v>
      </c>
      <c r="G35" s="98">
        <f>(F35*1000)/79</f>
        <v>278.4810126582278</v>
      </c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100"/>
      <c r="V35" s="97"/>
      <c r="W35" s="98"/>
      <c r="X35" s="97"/>
      <c r="Y35" s="98"/>
      <c r="Z35" s="97"/>
      <c r="AA35" s="98"/>
      <c r="AB35" s="99"/>
      <c r="AC35" s="98"/>
      <c r="AD35" s="100">
        <v>1</v>
      </c>
      <c r="AE35" s="98">
        <f t="shared" si="0"/>
        <v>278.4810126582278</v>
      </c>
    </row>
    <row r="36" spans="1:31" s="15" customFormat="1" ht="18" customHeight="1">
      <c r="A36" s="17">
        <v>31</v>
      </c>
      <c r="B36" s="45" t="s">
        <v>31</v>
      </c>
      <c r="C36" s="52" t="s">
        <v>121</v>
      </c>
      <c r="D36" s="97">
        <v>24</v>
      </c>
      <c r="E36" s="98">
        <f>(D36*1000)/77</f>
        <v>311.68831168831167</v>
      </c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1</v>
      </c>
      <c r="AE36" s="98">
        <f t="shared" si="0"/>
        <v>311.68831168831167</v>
      </c>
    </row>
    <row r="37" spans="1:31" s="15" customFormat="1" ht="18" customHeight="1">
      <c r="A37" s="17">
        <v>32</v>
      </c>
      <c r="B37" s="50" t="s">
        <v>174</v>
      </c>
      <c r="C37" s="51" t="s">
        <v>125</v>
      </c>
      <c r="D37" s="97"/>
      <c r="E37" s="98"/>
      <c r="F37" s="97"/>
      <c r="G37" s="98"/>
      <c r="H37" s="97"/>
      <c r="I37" s="98"/>
      <c r="J37" s="97">
        <v>17</v>
      </c>
      <c r="K37" s="98">
        <f>(J37*1000)/51</f>
        <v>333.3333333333333</v>
      </c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1</v>
      </c>
      <c r="AE37" s="98">
        <f t="shared" si="0"/>
        <v>333.3333333333333</v>
      </c>
    </row>
    <row r="38" spans="1:31" s="15" customFormat="1" ht="18" customHeight="1">
      <c r="A38" s="17">
        <v>33</v>
      </c>
      <c r="B38" s="50" t="s">
        <v>47</v>
      </c>
      <c r="C38" s="52" t="s">
        <v>121</v>
      </c>
      <c r="D38" s="97">
        <v>28</v>
      </c>
      <c r="E38" s="98">
        <f>(D38*1000)/77</f>
        <v>363.6363636363636</v>
      </c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1</v>
      </c>
      <c r="AE38" s="98">
        <f aca="true" t="shared" si="2" ref="AE38:AE69">E38+G38+I38+K38+M38+O38+Q38+S38+U38+W38+Y38+AA38+AC38</f>
        <v>363.6363636363636</v>
      </c>
    </row>
    <row r="39" spans="1:31" s="15" customFormat="1" ht="18" customHeight="1">
      <c r="A39" s="17">
        <v>34</v>
      </c>
      <c r="B39" s="53" t="s">
        <v>13</v>
      </c>
      <c r="C39" s="52" t="s">
        <v>121</v>
      </c>
      <c r="D39" s="97"/>
      <c r="E39" s="98"/>
      <c r="F39" s="97">
        <v>29</v>
      </c>
      <c r="G39" s="98">
        <f>(F39*1000)/79</f>
        <v>367.0886075949367</v>
      </c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1</v>
      </c>
      <c r="AE39" s="98">
        <f t="shared" si="2"/>
        <v>367.0886075949367</v>
      </c>
    </row>
    <row r="40" spans="1:31" s="15" customFormat="1" ht="18" customHeight="1">
      <c r="A40" s="17">
        <v>35</v>
      </c>
      <c r="B40" s="50" t="s">
        <v>38</v>
      </c>
      <c r="C40" s="52" t="s">
        <v>121</v>
      </c>
      <c r="D40" s="97"/>
      <c r="E40" s="98"/>
      <c r="F40" s="97"/>
      <c r="G40" s="98"/>
      <c r="H40" s="97">
        <v>14</v>
      </c>
      <c r="I40" s="98">
        <f>(H40*1000)/38</f>
        <v>368.42105263157896</v>
      </c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1</v>
      </c>
      <c r="AE40" s="98">
        <f t="shared" si="2"/>
        <v>368.42105263157896</v>
      </c>
    </row>
    <row r="41" spans="1:31" s="15" customFormat="1" ht="18" customHeight="1">
      <c r="A41" s="17">
        <v>36</v>
      </c>
      <c r="B41" s="50" t="s">
        <v>17</v>
      </c>
      <c r="C41" s="24" t="s">
        <v>121</v>
      </c>
      <c r="D41" s="97">
        <v>29</v>
      </c>
      <c r="E41" s="98">
        <f>(D41*1000)/77</f>
        <v>376.6233766233766</v>
      </c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1</v>
      </c>
      <c r="AE41" s="98">
        <f t="shared" si="2"/>
        <v>376.6233766233766</v>
      </c>
    </row>
    <row r="42" spans="1:31" s="15" customFormat="1" ht="18" customHeight="1">
      <c r="A42" s="17">
        <v>37</v>
      </c>
      <c r="B42" s="50" t="s">
        <v>28</v>
      </c>
      <c r="C42" s="51" t="s">
        <v>121</v>
      </c>
      <c r="D42" s="97">
        <v>31</v>
      </c>
      <c r="E42" s="98">
        <f>(D42*1000)/77</f>
        <v>402.5974025974026</v>
      </c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1</v>
      </c>
      <c r="AE42" s="98">
        <f t="shared" si="2"/>
        <v>402.5974025974026</v>
      </c>
    </row>
    <row r="43" spans="1:31" s="15" customFormat="1" ht="18" customHeight="1">
      <c r="A43" s="17">
        <v>38</v>
      </c>
      <c r="B43" s="45" t="s">
        <v>136</v>
      </c>
      <c r="C43" s="24" t="s">
        <v>125</v>
      </c>
      <c r="D43" s="97"/>
      <c r="E43" s="98"/>
      <c r="F43" s="97">
        <v>32</v>
      </c>
      <c r="G43" s="98">
        <f>(F43*1000)/79</f>
        <v>405.0632911392405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1</v>
      </c>
      <c r="AE43" s="98">
        <f t="shared" si="2"/>
        <v>405.0632911392405</v>
      </c>
    </row>
    <row r="44" spans="1:31" s="15" customFormat="1" ht="18" customHeight="1">
      <c r="A44" s="17">
        <v>39</v>
      </c>
      <c r="B44" s="50" t="s">
        <v>132</v>
      </c>
      <c r="C44" s="51" t="s">
        <v>123</v>
      </c>
      <c r="D44" s="97"/>
      <c r="E44" s="98"/>
      <c r="F44" s="97"/>
      <c r="G44" s="98"/>
      <c r="H44" s="97"/>
      <c r="I44" s="98"/>
      <c r="J44" s="97">
        <v>25</v>
      </c>
      <c r="K44" s="98">
        <f>(J44*1000)/51</f>
        <v>490.19607843137254</v>
      </c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1</v>
      </c>
      <c r="AE44" s="98">
        <f t="shared" si="2"/>
        <v>490.19607843137254</v>
      </c>
    </row>
    <row r="45" spans="1:31" s="15" customFormat="1" ht="18" customHeight="1">
      <c r="A45" s="17">
        <v>40</v>
      </c>
      <c r="B45" s="50" t="s">
        <v>22</v>
      </c>
      <c r="C45" s="52" t="s">
        <v>121</v>
      </c>
      <c r="D45" s="97">
        <v>38</v>
      </c>
      <c r="E45" s="98">
        <f>(D45*1000)/77</f>
        <v>493.5064935064935</v>
      </c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1</v>
      </c>
      <c r="AE45" s="98">
        <f t="shared" si="2"/>
        <v>493.5064935064935</v>
      </c>
    </row>
    <row r="46" spans="1:31" s="15" customFormat="1" ht="18" customHeight="1">
      <c r="A46" s="17">
        <v>41</v>
      </c>
      <c r="B46" s="50" t="s">
        <v>92</v>
      </c>
      <c r="C46" s="19" t="s">
        <v>121</v>
      </c>
      <c r="D46" s="97"/>
      <c r="E46" s="98"/>
      <c r="F46" s="97"/>
      <c r="G46" s="98"/>
      <c r="H46" s="97"/>
      <c r="I46" s="98"/>
      <c r="J46" s="25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/>
      <c r="AE46" s="98">
        <f t="shared" si="2"/>
        <v>0</v>
      </c>
    </row>
    <row r="47" spans="1:31" s="15" customFormat="1" ht="18" customHeight="1">
      <c r="A47" s="17">
        <v>42</v>
      </c>
      <c r="B47" s="50" t="s">
        <v>387</v>
      </c>
      <c r="C47" s="52" t="s">
        <v>121</v>
      </c>
      <c r="D47" s="97"/>
      <c r="E47" s="98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/>
      <c r="AE47" s="98">
        <f t="shared" si="2"/>
        <v>0</v>
      </c>
    </row>
    <row r="48" spans="1:31" s="15" customFormat="1" ht="18" customHeight="1">
      <c r="A48" s="17">
        <v>43</v>
      </c>
      <c r="B48" s="95" t="s">
        <v>23</v>
      </c>
      <c r="C48" s="51" t="s">
        <v>121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/>
      <c r="AE48" s="98">
        <f t="shared" si="2"/>
        <v>0</v>
      </c>
    </row>
    <row r="49" spans="1:31" s="15" customFormat="1" ht="18" customHeight="1">
      <c r="A49" s="17">
        <v>44</v>
      </c>
      <c r="B49" s="45" t="s">
        <v>46</v>
      </c>
      <c r="C49" s="51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/>
      <c r="AE49" s="98">
        <f t="shared" si="2"/>
        <v>0</v>
      </c>
    </row>
    <row r="50" spans="1:31" s="15" customFormat="1" ht="18" customHeight="1">
      <c r="A50" s="17">
        <v>45</v>
      </c>
      <c r="B50" s="50" t="s">
        <v>15</v>
      </c>
      <c r="C50" s="52" t="s">
        <v>121</v>
      </c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/>
      <c r="AE50" s="98">
        <f t="shared" si="2"/>
        <v>0</v>
      </c>
    </row>
    <row r="51" spans="1:31" s="15" customFormat="1" ht="18" customHeight="1">
      <c r="A51" s="17">
        <v>46</v>
      </c>
      <c r="B51" s="50" t="s">
        <v>96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/>
      <c r="AE51" s="98">
        <f t="shared" si="2"/>
        <v>0</v>
      </c>
    </row>
    <row r="52" spans="1:31" s="15" customFormat="1" ht="18" customHeight="1">
      <c r="A52" s="17">
        <v>47</v>
      </c>
      <c r="B52" s="50" t="s">
        <v>131</v>
      </c>
      <c r="C52" s="51" t="s">
        <v>127</v>
      </c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/>
      <c r="AE52" s="98">
        <f t="shared" si="2"/>
        <v>0</v>
      </c>
    </row>
    <row r="53" spans="1:31" s="15" customFormat="1" ht="18" customHeight="1">
      <c r="A53" s="17">
        <v>48</v>
      </c>
      <c r="B53" s="50" t="s">
        <v>242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/>
      <c r="AE53" s="98">
        <f t="shared" si="2"/>
        <v>0</v>
      </c>
    </row>
    <row r="54" spans="1:32" s="15" customFormat="1" ht="18" customHeight="1">
      <c r="A54" s="17">
        <v>49</v>
      </c>
      <c r="B54" s="94" t="s">
        <v>384</v>
      </c>
      <c r="C54" s="51" t="s">
        <v>125</v>
      </c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/>
      <c r="AE54" s="98">
        <f t="shared" si="2"/>
        <v>0</v>
      </c>
      <c r="AF54"/>
    </row>
    <row r="55" spans="1:32" s="15" customFormat="1" ht="18" customHeight="1">
      <c r="A55" s="17">
        <v>50</v>
      </c>
      <c r="B55" s="50" t="s">
        <v>133</v>
      </c>
      <c r="C55" s="51" t="s">
        <v>125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2"/>
        <v>0</v>
      </c>
      <c r="AF55"/>
    </row>
    <row r="56" spans="1:31" ht="18" customHeight="1">
      <c r="A56" s="17">
        <v>51</v>
      </c>
      <c r="B56" s="50" t="s">
        <v>40</v>
      </c>
      <c r="C56" s="51" t="s">
        <v>121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2"/>
        <v>0</v>
      </c>
    </row>
    <row r="57" spans="1:31" ht="18" customHeight="1">
      <c r="A57" s="17">
        <v>52</v>
      </c>
      <c r="B57" s="53" t="s">
        <v>86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2"/>
        <v>0</v>
      </c>
    </row>
    <row r="58" spans="1:31" ht="18" customHeight="1">
      <c r="A58" s="17">
        <v>53</v>
      </c>
      <c r="B58" s="45" t="s">
        <v>36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2"/>
        <v>0</v>
      </c>
    </row>
    <row r="59" spans="1:31" ht="18" customHeight="1">
      <c r="A59" s="17">
        <v>54</v>
      </c>
      <c r="B59" s="50" t="s">
        <v>49</v>
      </c>
      <c r="C59" s="51" t="s">
        <v>121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2"/>
        <v>0</v>
      </c>
    </row>
    <row r="60" spans="1:31" ht="18" customHeight="1">
      <c r="A60" s="17">
        <v>55</v>
      </c>
      <c r="B60" s="50" t="s">
        <v>61</v>
      </c>
      <c r="C60" s="52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2"/>
        <v>0</v>
      </c>
    </row>
    <row r="61" spans="1:31" ht="18" customHeight="1">
      <c r="A61" s="17">
        <v>56</v>
      </c>
      <c r="B61" s="50" t="s">
        <v>156</v>
      </c>
      <c r="C61" s="52" t="s">
        <v>123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2"/>
        <v>0</v>
      </c>
    </row>
    <row r="62" spans="1:31" ht="18" customHeight="1">
      <c r="A62" s="17">
        <v>57</v>
      </c>
      <c r="B62" s="55" t="s">
        <v>397</v>
      </c>
      <c r="C62" s="51" t="s">
        <v>121</v>
      </c>
      <c r="D62" s="97"/>
      <c r="E62" s="98"/>
      <c r="F62" s="25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2"/>
        <v>0</v>
      </c>
    </row>
    <row r="63" spans="1:31" ht="18" customHeight="1">
      <c r="A63" s="17">
        <v>58</v>
      </c>
      <c r="B63" s="50" t="s">
        <v>130</v>
      </c>
      <c r="C63" s="52" t="s">
        <v>125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2"/>
        <v>0</v>
      </c>
    </row>
    <row r="64" spans="1:31" ht="18" customHeight="1">
      <c r="A64" s="17">
        <v>59</v>
      </c>
      <c r="B64" s="50" t="s">
        <v>395</v>
      </c>
      <c r="C64" s="19" t="s">
        <v>127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2"/>
        <v>0</v>
      </c>
    </row>
    <row r="65" spans="1:31" ht="18" customHeight="1">
      <c r="A65" s="17">
        <v>60</v>
      </c>
      <c r="B65" s="50" t="s">
        <v>52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2"/>
        <v>0</v>
      </c>
    </row>
    <row r="66" spans="1:31" ht="18" customHeight="1">
      <c r="A66" s="17">
        <v>61</v>
      </c>
      <c r="B66" s="50" t="s">
        <v>25</v>
      </c>
      <c r="C66" s="51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2"/>
        <v>0</v>
      </c>
    </row>
    <row r="67" spans="1:31" ht="18" customHeight="1">
      <c r="A67" s="17">
        <v>62</v>
      </c>
      <c r="B67" s="50" t="s">
        <v>94</v>
      </c>
      <c r="C67" s="51" t="s">
        <v>121</v>
      </c>
      <c r="D67" s="97"/>
      <c r="E67" s="98"/>
      <c r="F67" s="100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2"/>
        <v>0</v>
      </c>
    </row>
    <row r="68" spans="1:31" ht="18" customHeight="1">
      <c r="A68" s="17">
        <v>63</v>
      </c>
      <c r="B68" s="50" t="s">
        <v>394</v>
      </c>
      <c r="C68" s="52" t="s">
        <v>127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3" t="s">
        <v>385</v>
      </c>
      <c r="C69" s="52" t="s">
        <v>125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95" t="s">
        <v>33</v>
      </c>
      <c r="C70" s="51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53" t="s">
        <v>89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50" t="s">
        <v>48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50" t="s">
        <v>44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50" t="s">
        <v>35</v>
      </c>
      <c r="C74" s="52" t="s">
        <v>121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95" t="s">
        <v>24</v>
      </c>
      <c r="C75" s="52" t="s">
        <v>121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50" t="s">
        <v>237</v>
      </c>
      <c r="C76" s="52" t="s">
        <v>123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176</v>
      </c>
      <c r="C77" s="51" t="s">
        <v>127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95" t="s">
        <v>39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50" t="s">
        <v>396</v>
      </c>
      <c r="C79" s="52" t="s">
        <v>127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6" t="s">
        <v>67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93</v>
      </c>
      <c r="C81" s="52" t="s">
        <v>121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5" t="s">
        <v>99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190</v>
      </c>
      <c r="C83" s="51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34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J4:K4"/>
    <mergeCell ref="L4:M4"/>
    <mergeCell ref="N4:O4"/>
    <mergeCell ref="P4:Q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3">
      <selection activeCell="I14" sqref="I14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389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122</v>
      </c>
      <c r="C6" s="52" t="s">
        <v>123</v>
      </c>
      <c r="D6" s="97">
        <v>13</v>
      </c>
      <c r="E6" s="98">
        <f>(D6*1000)/77</f>
        <v>168.83116883116884</v>
      </c>
      <c r="F6" s="97">
        <v>7</v>
      </c>
      <c r="G6" s="98">
        <f>(F6*1000)/79</f>
        <v>88.60759493670886</v>
      </c>
      <c r="H6" s="97">
        <v>5</v>
      </c>
      <c r="I6" s="98">
        <f>(H6*1000)/38</f>
        <v>131.57894736842104</v>
      </c>
      <c r="J6" s="97">
        <v>9</v>
      </c>
      <c r="K6" s="98">
        <f aca="true" t="shared" si="0" ref="K6:K11">(J6*1000)/51</f>
        <v>176.47058823529412</v>
      </c>
      <c r="L6" s="97"/>
      <c r="M6" s="98"/>
      <c r="N6" s="97"/>
      <c r="O6" s="98"/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4</v>
      </c>
      <c r="AE6" s="98">
        <f aca="true" t="shared" si="1" ref="AE6:AE37">E6+G6+I6+K6+M6+O6+Q6+S6+U6+W6+Y6+AA6+AC6</f>
        <v>565.4882993715929</v>
      </c>
      <c r="AF6" s="16"/>
    </row>
    <row r="7" spans="1:32" s="15" customFormat="1" ht="18" customHeight="1">
      <c r="A7" s="17">
        <v>2</v>
      </c>
      <c r="B7" s="50" t="s">
        <v>139</v>
      </c>
      <c r="C7" s="52" t="s">
        <v>123</v>
      </c>
      <c r="D7" s="97">
        <v>1</v>
      </c>
      <c r="E7" s="98">
        <f>(D7*1000)/77</f>
        <v>12.987012987012987</v>
      </c>
      <c r="F7" s="97"/>
      <c r="G7" s="98"/>
      <c r="H7" s="97">
        <v>12</v>
      </c>
      <c r="I7" s="98">
        <f>(H7*1000)/38</f>
        <v>315.7894736842105</v>
      </c>
      <c r="J7" s="97">
        <v>3</v>
      </c>
      <c r="K7" s="98">
        <f t="shared" si="0"/>
        <v>58.8235294117647</v>
      </c>
      <c r="L7" s="97">
        <v>17</v>
      </c>
      <c r="M7" s="98">
        <f>(L7*1000)/54</f>
        <v>314.81481481481484</v>
      </c>
      <c r="N7" s="97"/>
      <c r="O7" s="98"/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4</v>
      </c>
      <c r="AE7" s="98">
        <f t="shared" si="1"/>
        <v>702.4148308978031</v>
      </c>
      <c r="AF7" s="16"/>
    </row>
    <row r="8" spans="1:32" ht="18" customHeight="1">
      <c r="A8" s="17">
        <v>3</v>
      </c>
      <c r="B8" s="50" t="s">
        <v>135</v>
      </c>
      <c r="C8" s="51" t="s">
        <v>127</v>
      </c>
      <c r="D8" s="97">
        <v>4</v>
      </c>
      <c r="E8" s="98">
        <f>(D8*1000)/77</f>
        <v>51.94805194805195</v>
      </c>
      <c r="F8" s="97">
        <v>14</v>
      </c>
      <c r="G8" s="98">
        <f aca="true" t="shared" si="2" ref="G8:G13">(F8*1000)/79</f>
        <v>177.21518987341773</v>
      </c>
      <c r="H8" s="97"/>
      <c r="I8" s="98"/>
      <c r="J8" s="97">
        <v>15</v>
      </c>
      <c r="K8" s="98">
        <f t="shared" si="0"/>
        <v>294.11764705882354</v>
      </c>
      <c r="L8" s="97">
        <v>15</v>
      </c>
      <c r="M8" s="98">
        <f>(L8*1000)/54</f>
        <v>277.77777777777777</v>
      </c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4</v>
      </c>
      <c r="AE8" s="98">
        <f t="shared" si="1"/>
        <v>801.0586666580709</v>
      </c>
      <c r="AF8" s="2"/>
    </row>
    <row r="9" spans="1:32" ht="18" customHeight="1">
      <c r="A9" s="17">
        <v>4</v>
      </c>
      <c r="B9" s="50" t="s">
        <v>129</v>
      </c>
      <c r="C9" s="52" t="s">
        <v>127</v>
      </c>
      <c r="D9" s="97"/>
      <c r="E9" s="98"/>
      <c r="F9" s="97">
        <v>2</v>
      </c>
      <c r="G9" s="98">
        <f t="shared" si="2"/>
        <v>25.31645569620253</v>
      </c>
      <c r="H9" s="97"/>
      <c r="I9" s="98"/>
      <c r="J9" s="97">
        <v>11</v>
      </c>
      <c r="K9" s="98">
        <f t="shared" si="0"/>
        <v>215.68627450980392</v>
      </c>
      <c r="L9" s="97">
        <v>1</v>
      </c>
      <c r="M9" s="98">
        <f>(L9*1000)/54</f>
        <v>18.51851851851852</v>
      </c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3</v>
      </c>
      <c r="AE9" s="98">
        <f t="shared" si="1"/>
        <v>259.521248724525</v>
      </c>
      <c r="AF9" s="2"/>
    </row>
    <row r="10" spans="1:32" ht="18" customHeight="1">
      <c r="A10" s="17">
        <v>5</v>
      </c>
      <c r="B10" s="45" t="s">
        <v>91</v>
      </c>
      <c r="C10" s="52" t="s">
        <v>121</v>
      </c>
      <c r="D10" s="97"/>
      <c r="E10" s="98"/>
      <c r="F10" s="97">
        <v>21</v>
      </c>
      <c r="G10" s="98">
        <f t="shared" si="2"/>
        <v>265.82278481012656</v>
      </c>
      <c r="H10" s="97">
        <v>2</v>
      </c>
      <c r="I10" s="98">
        <f>(H10*1000)/38</f>
        <v>52.63157894736842</v>
      </c>
      <c r="J10" s="97">
        <v>1</v>
      </c>
      <c r="K10" s="98">
        <f t="shared" si="0"/>
        <v>19.607843137254903</v>
      </c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3</v>
      </c>
      <c r="AE10" s="98">
        <f t="shared" si="1"/>
        <v>338.0622068947499</v>
      </c>
      <c r="AF10" s="2"/>
    </row>
    <row r="11" spans="1:32" ht="18" customHeight="1">
      <c r="A11" s="17">
        <v>6</v>
      </c>
      <c r="B11" s="50" t="s">
        <v>26</v>
      </c>
      <c r="C11" s="52" t="s">
        <v>121</v>
      </c>
      <c r="D11" s="97"/>
      <c r="E11" s="98"/>
      <c r="F11" s="97">
        <v>10</v>
      </c>
      <c r="G11" s="98">
        <f t="shared" si="2"/>
        <v>126.58227848101266</v>
      </c>
      <c r="H11" s="97"/>
      <c r="I11" s="98"/>
      <c r="J11" s="97">
        <v>13</v>
      </c>
      <c r="K11" s="98">
        <f t="shared" si="0"/>
        <v>254.90196078431373</v>
      </c>
      <c r="L11" s="97">
        <v>9</v>
      </c>
      <c r="M11" s="98">
        <f>(L11*1000)/54</f>
        <v>166.66666666666666</v>
      </c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3</v>
      </c>
      <c r="AE11" s="98">
        <f t="shared" si="1"/>
        <v>548.1509059319931</v>
      </c>
      <c r="AF11" s="2"/>
    </row>
    <row r="12" spans="1:32" s="15" customFormat="1" ht="18" customHeight="1">
      <c r="A12" s="17">
        <v>7</v>
      </c>
      <c r="B12" s="50" t="s">
        <v>45</v>
      </c>
      <c r="C12" s="52" t="s">
        <v>121</v>
      </c>
      <c r="D12" s="97">
        <v>23</v>
      </c>
      <c r="E12" s="98">
        <f aca="true" t="shared" si="3" ref="E12:E19">(D12*1000)/77</f>
        <v>298.7012987012987</v>
      </c>
      <c r="F12" s="97">
        <v>24</v>
      </c>
      <c r="G12" s="98">
        <f t="shared" si="2"/>
        <v>303.7974683544304</v>
      </c>
      <c r="H12" s="97"/>
      <c r="I12" s="98"/>
      <c r="J12" s="97"/>
      <c r="K12" s="98"/>
      <c r="L12" s="97">
        <v>4</v>
      </c>
      <c r="M12" s="98">
        <f>(L12*1000)/54</f>
        <v>74.07407407407408</v>
      </c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3</v>
      </c>
      <c r="AE12" s="98">
        <f t="shared" si="1"/>
        <v>676.5728411298032</v>
      </c>
      <c r="AF12" s="16"/>
    </row>
    <row r="13" spans="1:32" s="15" customFormat="1" ht="18" customHeight="1">
      <c r="A13" s="17">
        <v>8</v>
      </c>
      <c r="B13" s="50" t="s">
        <v>19</v>
      </c>
      <c r="C13" s="51" t="s">
        <v>121</v>
      </c>
      <c r="D13" s="97">
        <v>9</v>
      </c>
      <c r="E13" s="98">
        <f t="shared" si="3"/>
        <v>116.88311688311688</v>
      </c>
      <c r="F13" s="97">
        <v>23</v>
      </c>
      <c r="G13" s="98">
        <f t="shared" si="2"/>
        <v>291.1392405063291</v>
      </c>
      <c r="H13" s="97"/>
      <c r="I13" s="98"/>
      <c r="J13" s="97"/>
      <c r="K13" s="98"/>
      <c r="L13" s="97">
        <v>24</v>
      </c>
      <c r="M13" s="98">
        <f>(L13*1000)/54</f>
        <v>444.44444444444446</v>
      </c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3</v>
      </c>
      <c r="AE13" s="98">
        <f t="shared" si="1"/>
        <v>852.4668018338905</v>
      </c>
      <c r="AF13" s="16"/>
    </row>
    <row r="14" spans="1:32" ht="18" customHeight="1">
      <c r="A14" s="17">
        <v>9</v>
      </c>
      <c r="B14" s="53" t="s">
        <v>153</v>
      </c>
      <c r="C14" s="52" t="s">
        <v>127</v>
      </c>
      <c r="D14" s="97">
        <v>35</v>
      </c>
      <c r="E14" s="98">
        <f t="shared" si="3"/>
        <v>454.54545454545456</v>
      </c>
      <c r="F14" s="97"/>
      <c r="G14" s="98"/>
      <c r="H14" s="97">
        <v>8</v>
      </c>
      <c r="I14" s="98">
        <f>(H14*1000)/38</f>
        <v>210.52631578947367</v>
      </c>
      <c r="J14" s="97"/>
      <c r="K14" s="98"/>
      <c r="L14" s="97">
        <v>14</v>
      </c>
      <c r="M14" s="98">
        <f>(L14*1000)/54</f>
        <v>259.25925925925924</v>
      </c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3</v>
      </c>
      <c r="AE14" s="98">
        <f t="shared" si="1"/>
        <v>924.3310295941875</v>
      </c>
      <c r="AF14" s="2"/>
    </row>
    <row r="15" spans="1:32" ht="18" customHeight="1">
      <c r="A15" s="17">
        <v>10</v>
      </c>
      <c r="B15" s="50" t="s">
        <v>16</v>
      </c>
      <c r="C15" s="51" t="s">
        <v>121</v>
      </c>
      <c r="D15" s="97">
        <v>12</v>
      </c>
      <c r="E15" s="98">
        <f t="shared" si="3"/>
        <v>155.84415584415584</v>
      </c>
      <c r="F15" s="97">
        <v>36</v>
      </c>
      <c r="G15" s="98">
        <f>(F15*1000)/79</f>
        <v>455.69620253164555</v>
      </c>
      <c r="H15" s="97"/>
      <c r="I15" s="98"/>
      <c r="J15" s="97"/>
      <c r="K15" s="98"/>
      <c r="L15" s="97">
        <v>18</v>
      </c>
      <c r="M15" s="98">
        <f>(L15*1000)/54</f>
        <v>333.3333333333333</v>
      </c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3</v>
      </c>
      <c r="AE15" s="98">
        <f t="shared" si="1"/>
        <v>944.8736917091346</v>
      </c>
      <c r="AF15" s="2"/>
    </row>
    <row r="16" spans="1:32" s="15" customFormat="1" ht="18" customHeight="1">
      <c r="A16" s="17">
        <v>11</v>
      </c>
      <c r="B16" s="50" t="s">
        <v>393</v>
      </c>
      <c r="C16" s="24" t="s">
        <v>127</v>
      </c>
      <c r="D16" s="97">
        <v>6</v>
      </c>
      <c r="E16" s="98">
        <f t="shared" si="3"/>
        <v>77.92207792207792</v>
      </c>
      <c r="F16" s="97">
        <v>9</v>
      </c>
      <c r="G16" s="98">
        <f>(F16*1000)/79</f>
        <v>113.92405063291139</v>
      </c>
      <c r="H16" s="101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2</v>
      </c>
      <c r="AE16" s="98">
        <f t="shared" si="1"/>
        <v>191.84612855498932</v>
      </c>
      <c r="AF16" s="16"/>
    </row>
    <row r="17" spans="1:32" ht="18" customHeight="1">
      <c r="A17" s="17">
        <v>12</v>
      </c>
      <c r="B17" s="50" t="s">
        <v>47</v>
      </c>
      <c r="C17" s="52" t="s">
        <v>121</v>
      </c>
      <c r="D17" s="97">
        <v>28</v>
      </c>
      <c r="E17" s="98">
        <f t="shared" si="3"/>
        <v>363.6363636363636</v>
      </c>
      <c r="F17" s="97"/>
      <c r="G17" s="98"/>
      <c r="H17" s="101"/>
      <c r="I17" s="98"/>
      <c r="J17" s="97"/>
      <c r="K17" s="98"/>
      <c r="L17" s="97">
        <v>2</v>
      </c>
      <c r="M17" s="98">
        <f>(L17*1000)/54</f>
        <v>37.03703703703704</v>
      </c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2</v>
      </c>
      <c r="AE17" s="98">
        <f t="shared" si="1"/>
        <v>400.6734006734007</v>
      </c>
      <c r="AF17" s="2"/>
    </row>
    <row r="18" spans="1:32" ht="18" customHeight="1">
      <c r="A18" s="17">
        <v>13</v>
      </c>
      <c r="B18" s="45" t="s">
        <v>137</v>
      </c>
      <c r="C18" s="51" t="s">
        <v>123</v>
      </c>
      <c r="D18" s="97">
        <v>8</v>
      </c>
      <c r="E18" s="98">
        <f t="shared" si="3"/>
        <v>103.8961038961039</v>
      </c>
      <c r="F18" s="97">
        <v>27</v>
      </c>
      <c r="G18" s="98">
        <f>(F18*1000)/79</f>
        <v>341.7721518987342</v>
      </c>
      <c r="H18" s="101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2</v>
      </c>
      <c r="AE18" s="98">
        <f t="shared" si="1"/>
        <v>445.6682557948381</v>
      </c>
      <c r="AF18" s="2"/>
    </row>
    <row r="19" spans="1:32" ht="18" customHeight="1">
      <c r="A19" s="17">
        <v>14</v>
      </c>
      <c r="B19" s="50" t="s">
        <v>388</v>
      </c>
      <c r="C19" s="19" t="s">
        <v>121</v>
      </c>
      <c r="D19" s="97">
        <v>18</v>
      </c>
      <c r="E19" s="98">
        <f t="shared" si="3"/>
        <v>233.76623376623377</v>
      </c>
      <c r="F19" s="97"/>
      <c r="G19" s="98"/>
      <c r="H19" s="101"/>
      <c r="I19" s="98"/>
      <c r="J19" s="97"/>
      <c r="K19" s="98"/>
      <c r="L19" s="97">
        <v>12</v>
      </c>
      <c r="M19" s="98">
        <f>(L19*1000)/54</f>
        <v>222.22222222222223</v>
      </c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2</v>
      </c>
      <c r="AE19" s="98">
        <f t="shared" si="1"/>
        <v>455.988455988456</v>
      </c>
      <c r="AF19" s="2"/>
    </row>
    <row r="20" spans="1:32" ht="18" customHeight="1">
      <c r="A20" s="17">
        <v>15</v>
      </c>
      <c r="B20" s="45" t="s">
        <v>124</v>
      </c>
      <c r="C20" s="52" t="s">
        <v>125</v>
      </c>
      <c r="D20" s="97"/>
      <c r="E20" s="98"/>
      <c r="F20" s="97">
        <v>4</v>
      </c>
      <c r="G20" s="98">
        <f>(F20*1000)/79</f>
        <v>50.63291139240506</v>
      </c>
      <c r="H20" s="97">
        <v>16</v>
      </c>
      <c r="I20" s="98">
        <f>(H20*1000)/38</f>
        <v>421.05263157894734</v>
      </c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2</v>
      </c>
      <c r="AE20" s="98">
        <f t="shared" si="1"/>
        <v>471.6855429713524</v>
      </c>
      <c r="AF20" s="2"/>
    </row>
    <row r="21" spans="1:32" s="15" customFormat="1" ht="18" customHeight="1">
      <c r="A21" s="17">
        <v>16</v>
      </c>
      <c r="B21" s="50" t="s">
        <v>22</v>
      </c>
      <c r="C21" s="52" t="s">
        <v>121</v>
      </c>
      <c r="D21" s="97">
        <v>38</v>
      </c>
      <c r="E21" s="98">
        <f>(D21*1000)/77</f>
        <v>493.5064935064935</v>
      </c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2</v>
      </c>
      <c r="AE21" s="98">
        <f t="shared" si="1"/>
        <v>493.5064935064935</v>
      </c>
      <c r="AF21" s="16"/>
    </row>
    <row r="22" spans="1:32" s="15" customFormat="1" ht="18" customHeight="1">
      <c r="A22" s="17">
        <v>17</v>
      </c>
      <c r="B22" s="50" t="s">
        <v>392</v>
      </c>
      <c r="C22" s="51" t="s">
        <v>123</v>
      </c>
      <c r="D22" s="97"/>
      <c r="E22" s="98"/>
      <c r="F22" s="97"/>
      <c r="G22" s="98"/>
      <c r="H22" s="97"/>
      <c r="I22" s="98"/>
      <c r="J22" s="97">
        <v>5</v>
      </c>
      <c r="K22" s="98">
        <f>(J22*1000)/51</f>
        <v>98.03921568627452</v>
      </c>
      <c r="L22" s="97">
        <v>22</v>
      </c>
      <c r="M22" s="98">
        <f>(L22*1000)/54</f>
        <v>407.4074074074074</v>
      </c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2</v>
      </c>
      <c r="AE22" s="98">
        <f t="shared" si="1"/>
        <v>505.4466230936819</v>
      </c>
      <c r="AF22" s="16"/>
    </row>
    <row r="23" spans="1:32" ht="18" customHeight="1">
      <c r="A23" s="17">
        <v>18</v>
      </c>
      <c r="B23" s="45" t="s">
        <v>140</v>
      </c>
      <c r="C23" s="52" t="s">
        <v>127</v>
      </c>
      <c r="D23" s="97">
        <v>25</v>
      </c>
      <c r="E23" s="98">
        <f>(D23*1000)/77</f>
        <v>324.6753246753247</v>
      </c>
      <c r="F23" s="97"/>
      <c r="G23" s="98"/>
      <c r="H23" s="97">
        <v>7</v>
      </c>
      <c r="I23" s="98">
        <f>(H23*1000)/38</f>
        <v>184.21052631578948</v>
      </c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2</v>
      </c>
      <c r="AE23" s="98">
        <f t="shared" si="1"/>
        <v>508.8858509911142</v>
      </c>
      <c r="AF23" s="2"/>
    </row>
    <row r="24" spans="1:32" ht="18" customHeight="1">
      <c r="A24" s="17">
        <v>19</v>
      </c>
      <c r="B24" s="50" t="s">
        <v>38</v>
      </c>
      <c r="C24" s="52" t="s">
        <v>121</v>
      </c>
      <c r="D24" s="97"/>
      <c r="E24" s="98"/>
      <c r="F24" s="97"/>
      <c r="G24" s="98"/>
      <c r="H24" s="97">
        <v>14</v>
      </c>
      <c r="I24" s="98">
        <f>(H24*1000)/38</f>
        <v>368.42105263157896</v>
      </c>
      <c r="J24" s="97"/>
      <c r="K24" s="98"/>
      <c r="L24" s="97">
        <v>11</v>
      </c>
      <c r="M24" s="98">
        <f>(L24*1000)/54</f>
        <v>203.7037037037037</v>
      </c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2</v>
      </c>
      <c r="AE24" s="98">
        <f t="shared" si="1"/>
        <v>572.1247563352827</v>
      </c>
      <c r="AF24" s="2"/>
    </row>
    <row r="25" spans="1:32" ht="18" customHeight="1">
      <c r="A25" s="17">
        <v>20</v>
      </c>
      <c r="B25" s="50" t="s">
        <v>87</v>
      </c>
      <c r="C25" s="51" t="s">
        <v>121</v>
      </c>
      <c r="D25" s="97">
        <v>19</v>
      </c>
      <c r="E25" s="98">
        <f>(D25*1000)/77</f>
        <v>246.75324675324674</v>
      </c>
      <c r="F25" s="97"/>
      <c r="G25" s="98"/>
      <c r="H25" s="97"/>
      <c r="I25" s="98"/>
      <c r="J25" s="97">
        <v>23</v>
      </c>
      <c r="K25" s="98">
        <f>(J25*1000)/51</f>
        <v>450.98039215686276</v>
      </c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2</v>
      </c>
      <c r="AE25" s="98">
        <f t="shared" si="1"/>
        <v>697.7336389101094</v>
      </c>
      <c r="AF25" s="2"/>
    </row>
    <row r="26" spans="1:32" ht="18" customHeight="1">
      <c r="A26" s="17">
        <v>21</v>
      </c>
      <c r="B26" s="45" t="s">
        <v>298</v>
      </c>
      <c r="C26" s="52" t="s">
        <v>123</v>
      </c>
      <c r="D26" s="97"/>
      <c r="E26" s="98"/>
      <c r="F26" s="97"/>
      <c r="G26" s="98"/>
      <c r="H26" s="97">
        <v>15</v>
      </c>
      <c r="I26" s="98">
        <f>(H26*1000)/38</f>
        <v>394.7368421052632</v>
      </c>
      <c r="J26" s="97">
        <v>16</v>
      </c>
      <c r="K26" s="98">
        <f>(J26*1000)/51</f>
        <v>313.72549019607845</v>
      </c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2</v>
      </c>
      <c r="AE26" s="98">
        <f t="shared" si="1"/>
        <v>708.4623323013416</v>
      </c>
      <c r="AF26" s="2"/>
    </row>
    <row r="27" spans="1:32" s="15" customFormat="1" ht="18" customHeight="1">
      <c r="A27" s="17">
        <v>22</v>
      </c>
      <c r="B27" s="50" t="s">
        <v>138</v>
      </c>
      <c r="C27" s="52" t="s">
        <v>127</v>
      </c>
      <c r="D27" s="97">
        <v>20</v>
      </c>
      <c r="E27" s="98">
        <f>(D27*1000)/77</f>
        <v>259.7402597402597</v>
      </c>
      <c r="F27" s="97"/>
      <c r="G27" s="98"/>
      <c r="H27" s="97">
        <v>19</v>
      </c>
      <c r="I27" s="98">
        <f>(H27*1000)/38</f>
        <v>500</v>
      </c>
      <c r="J27" s="102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2</v>
      </c>
      <c r="AE27" s="98">
        <f t="shared" si="1"/>
        <v>759.7402597402597</v>
      </c>
      <c r="AF27" s="16"/>
    </row>
    <row r="28" spans="1:32" s="15" customFormat="1" ht="18" customHeight="1">
      <c r="A28" s="17">
        <v>23</v>
      </c>
      <c r="B28" s="50" t="s">
        <v>90</v>
      </c>
      <c r="C28" s="52" t="s">
        <v>121</v>
      </c>
      <c r="D28" s="97"/>
      <c r="E28" s="98"/>
      <c r="F28" s="97">
        <v>34</v>
      </c>
      <c r="G28" s="98">
        <f>(F28*1000)/79</f>
        <v>430.37974683544303</v>
      </c>
      <c r="H28" s="97"/>
      <c r="I28" s="98"/>
      <c r="J28" s="97">
        <v>18</v>
      </c>
      <c r="K28" s="98">
        <f>(J28*1000)/51</f>
        <v>352.94117647058823</v>
      </c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2</v>
      </c>
      <c r="AE28" s="98">
        <f t="shared" si="1"/>
        <v>783.3209233060313</v>
      </c>
      <c r="AF28" s="16"/>
    </row>
    <row r="29" spans="1:31" ht="18" customHeight="1">
      <c r="A29" s="17">
        <v>24</v>
      </c>
      <c r="B29" s="50" t="s">
        <v>27</v>
      </c>
      <c r="C29" s="51" t="s">
        <v>121</v>
      </c>
      <c r="D29" s="97"/>
      <c r="E29" s="98"/>
      <c r="F29" s="97">
        <v>3</v>
      </c>
      <c r="G29" s="98">
        <f>(F29*1000)/79</f>
        <v>37.9746835443038</v>
      </c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100"/>
      <c r="Z29" s="97"/>
      <c r="AA29" s="98"/>
      <c r="AB29" s="99"/>
      <c r="AC29" s="98"/>
      <c r="AD29" s="100">
        <v>1</v>
      </c>
      <c r="AE29" s="98">
        <f t="shared" si="1"/>
        <v>37.9746835443038</v>
      </c>
    </row>
    <row r="30" spans="1:31" ht="18" customHeight="1">
      <c r="A30" s="17">
        <v>25</v>
      </c>
      <c r="B30" s="53" t="s">
        <v>89</v>
      </c>
      <c r="C30" s="52" t="s">
        <v>121</v>
      </c>
      <c r="D30" s="97"/>
      <c r="E30" s="98"/>
      <c r="F30" s="97"/>
      <c r="G30" s="98"/>
      <c r="H30" s="97"/>
      <c r="I30" s="98"/>
      <c r="J30" s="97"/>
      <c r="K30" s="98"/>
      <c r="L30" s="97">
        <v>3</v>
      </c>
      <c r="M30" s="98">
        <f>(L30*1000)/54</f>
        <v>55.55555555555556</v>
      </c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1</v>
      </c>
      <c r="AE30" s="98">
        <f t="shared" si="1"/>
        <v>55.55555555555556</v>
      </c>
    </row>
    <row r="31" spans="1:31" ht="18" customHeight="1">
      <c r="A31" s="17">
        <v>26</v>
      </c>
      <c r="B31" s="50" t="s">
        <v>50</v>
      </c>
      <c r="C31" s="52" t="s">
        <v>121</v>
      </c>
      <c r="D31" s="97">
        <v>7</v>
      </c>
      <c r="E31" s="98">
        <f>(D31*1000)/77</f>
        <v>90.9090909090909</v>
      </c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1</v>
      </c>
      <c r="AE31" s="98">
        <f t="shared" si="1"/>
        <v>90.9090909090909</v>
      </c>
    </row>
    <row r="32" spans="1:31" ht="18" customHeight="1">
      <c r="A32" s="17">
        <v>27</v>
      </c>
      <c r="B32" s="50" t="s">
        <v>130</v>
      </c>
      <c r="C32" s="52" t="s">
        <v>125</v>
      </c>
      <c r="D32" s="97"/>
      <c r="E32" s="98"/>
      <c r="F32" s="97"/>
      <c r="G32" s="98"/>
      <c r="H32" s="97"/>
      <c r="I32" s="98"/>
      <c r="J32" s="97"/>
      <c r="K32" s="98"/>
      <c r="L32" s="97">
        <v>5</v>
      </c>
      <c r="M32" s="98">
        <f>(L32*1000)/54</f>
        <v>92.5925925925926</v>
      </c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1</v>
      </c>
      <c r="AE32" s="98">
        <f t="shared" si="1"/>
        <v>92.5925925925926</v>
      </c>
    </row>
    <row r="33" spans="1:31" s="15" customFormat="1" ht="18" customHeight="1">
      <c r="A33" s="17">
        <v>28</v>
      </c>
      <c r="B33" s="50" t="s">
        <v>25</v>
      </c>
      <c r="C33" s="51" t="s">
        <v>121</v>
      </c>
      <c r="D33" s="97"/>
      <c r="E33" s="98"/>
      <c r="F33" s="97"/>
      <c r="G33" s="98"/>
      <c r="H33" s="97"/>
      <c r="I33" s="98"/>
      <c r="J33" s="97"/>
      <c r="K33" s="98"/>
      <c r="L33" s="97">
        <v>8</v>
      </c>
      <c r="M33" s="98">
        <f>(L33*1000)/54</f>
        <v>148.14814814814815</v>
      </c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1</v>
      </c>
      <c r="AE33" s="98">
        <f t="shared" si="1"/>
        <v>148.14814814814815</v>
      </c>
    </row>
    <row r="34" spans="1:31" s="15" customFormat="1" ht="18" customHeight="1">
      <c r="A34" s="17">
        <v>29</v>
      </c>
      <c r="B34" s="50" t="s">
        <v>157</v>
      </c>
      <c r="C34" s="52" t="s">
        <v>123</v>
      </c>
      <c r="D34" s="97"/>
      <c r="E34" s="98"/>
      <c r="F34" s="97">
        <v>12</v>
      </c>
      <c r="G34" s="98">
        <f>(F34*1000)/79</f>
        <v>151.8987341772152</v>
      </c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1</v>
      </c>
      <c r="AE34" s="98">
        <f t="shared" si="1"/>
        <v>151.8987341772152</v>
      </c>
    </row>
    <row r="35" spans="1:31" s="15" customFormat="1" ht="18" customHeight="1">
      <c r="A35" s="17">
        <v>30</v>
      </c>
      <c r="B35" s="45" t="s">
        <v>142</v>
      </c>
      <c r="C35" s="51" t="s">
        <v>123</v>
      </c>
      <c r="D35" s="97"/>
      <c r="E35" s="98"/>
      <c r="F35" s="97"/>
      <c r="G35" s="98"/>
      <c r="H35" s="97"/>
      <c r="I35" s="98"/>
      <c r="J35" s="97">
        <v>8</v>
      </c>
      <c r="K35" s="98">
        <f>(J35*1000)/51</f>
        <v>156.86274509803923</v>
      </c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1</v>
      </c>
      <c r="AE35" s="98">
        <f t="shared" si="1"/>
        <v>156.86274509803923</v>
      </c>
    </row>
    <row r="36" spans="1:31" s="15" customFormat="1" ht="18" customHeight="1">
      <c r="A36" s="17">
        <v>31</v>
      </c>
      <c r="B36" s="45" t="s">
        <v>18</v>
      </c>
      <c r="C36" s="51" t="s">
        <v>121</v>
      </c>
      <c r="D36" s="97">
        <v>14</v>
      </c>
      <c r="E36" s="98">
        <f>(D36*1000)/77</f>
        <v>181.8181818181818</v>
      </c>
      <c r="F36" s="100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1</v>
      </c>
      <c r="AE36" s="98">
        <f t="shared" si="1"/>
        <v>181.8181818181818</v>
      </c>
    </row>
    <row r="37" spans="1:31" s="15" customFormat="1" ht="18" customHeight="1">
      <c r="A37" s="17">
        <v>32</v>
      </c>
      <c r="B37" s="50" t="s">
        <v>32</v>
      </c>
      <c r="C37" s="52" t="s">
        <v>121</v>
      </c>
      <c r="D37" s="97">
        <v>16</v>
      </c>
      <c r="E37" s="98">
        <f>(D37*1000)/77</f>
        <v>207.7922077922078</v>
      </c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1</v>
      </c>
      <c r="AE37" s="98">
        <f t="shared" si="1"/>
        <v>207.7922077922078</v>
      </c>
    </row>
    <row r="38" spans="1:31" s="15" customFormat="1" ht="18" customHeight="1">
      <c r="A38" s="17">
        <v>33</v>
      </c>
      <c r="B38" s="45" t="s">
        <v>391</v>
      </c>
      <c r="C38" s="51" t="s">
        <v>123</v>
      </c>
      <c r="D38" s="97"/>
      <c r="E38" s="98"/>
      <c r="F38" s="97">
        <v>17</v>
      </c>
      <c r="G38" s="98">
        <f>(F38*1000)/79</f>
        <v>215.18987341772151</v>
      </c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1</v>
      </c>
      <c r="AE38" s="98">
        <f aca="true" t="shared" si="4" ref="AE38:AE69">E38+G38+I38+K38+M38+O38+Q38+S38+U38+W38+Y38+AA38+AC38</f>
        <v>215.18987341772151</v>
      </c>
    </row>
    <row r="39" spans="1:31" s="15" customFormat="1" ht="18" customHeight="1">
      <c r="A39" s="17">
        <v>34</v>
      </c>
      <c r="B39" s="50" t="s">
        <v>178</v>
      </c>
      <c r="C39" s="51" t="s">
        <v>121</v>
      </c>
      <c r="D39" s="97"/>
      <c r="E39" s="98"/>
      <c r="F39" s="100"/>
      <c r="G39" s="98"/>
      <c r="H39" s="97"/>
      <c r="I39" s="98"/>
      <c r="J39" s="97">
        <v>12</v>
      </c>
      <c r="K39" s="98">
        <f>(J39*1000)/51</f>
        <v>235.2941176470588</v>
      </c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1</v>
      </c>
      <c r="AE39" s="98">
        <f t="shared" si="4"/>
        <v>235.2941176470588</v>
      </c>
    </row>
    <row r="40" spans="1:31" s="15" customFormat="1" ht="18" customHeight="1">
      <c r="A40" s="17">
        <v>35</v>
      </c>
      <c r="B40" s="50" t="s">
        <v>302</v>
      </c>
      <c r="C40" s="24" t="s">
        <v>123</v>
      </c>
      <c r="D40" s="97"/>
      <c r="E40" s="98"/>
      <c r="F40" s="97">
        <v>20</v>
      </c>
      <c r="G40" s="98">
        <f>(F40*1000)/79</f>
        <v>253.16455696202533</v>
      </c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1</v>
      </c>
      <c r="AE40" s="98">
        <f t="shared" si="4"/>
        <v>253.16455696202533</v>
      </c>
    </row>
    <row r="41" spans="1:31" s="15" customFormat="1" ht="18" customHeight="1">
      <c r="A41" s="17">
        <v>36</v>
      </c>
      <c r="B41" s="50" t="s">
        <v>34</v>
      </c>
      <c r="C41" s="52" t="s">
        <v>121</v>
      </c>
      <c r="D41" s="97"/>
      <c r="E41" s="98"/>
      <c r="F41" s="97"/>
      <c r="G41" s="98"/>
      <c r="H41" s="97"/>
      <c r="I41" s="98"/>
      <c r="J41" s="97"/>
      <c r="K41" s="98"/>
      <c r="L41" s="97">
        <v>14</v>
      </c>
      <c r="M41" s="98">
        <f>(L41*1000)/54</f>
        <v>259.25925925925924</v>
      </c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1</v>
      </c>
      <c r="AE41" s="98">
        <f t="shared" si="4"/>
        <v>259.25925925925924</v>
      </c>
    </row>
    <row r="42" spans="1:31" s="15" customFormat="1" ht="18" customHeight="1">
      <c r="A42" s="17">
        <v>37</v>
      </c>
      <c r="B42" s="45" t="s">
        <v>152</v>
      </c>
      <c r="C42" s="24" t="s">
        <v>123</v>
      </c>
      <c r="D42" s="97"/>
      <c r="E42" s="98"/>
      <c r="F42" s="97">
        <v>22</v>
      </c>
      <c r="G42" s="98">
        <f>(F42*1000)/79</f>
        <v>278.4810126582278</v>
      </c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100"/>
      <c r="V42" s="97"/>
      <c r="W42" s="98"/>
      <c r="X42" s="97"/>
      <c r="Y42" s="98"/>
      <c r="Z42" s="97"/>
      <c r="AA42" s="98"/>
      <c r="AB42" s="99"/>
      <c r="AC42" s="98"/>
      <c r="AD42" s="100">
        <v>1</v>
      </c>
      <c r="AE42" s="98">
        <f t="shared" si="4"/>
        <v>278.4810126582278</v>
      </c>
    </row>
    <row r="43" spans="1:31" s="15" customFormat="1" ht="18" customHeight="1">
      <c r="A43" s="17">
        <v>38</v>
      </c>
      <c r="B43" s="45" t="s">
        <v>31</v>
      </c>
      <c r="C43" s="52" t="s">
        <v>121</v>
      </c>
      <c r="D43" s="97">
        <v>24</v>
      </c>
      <c r="E43" s="98">
        <f>(D43*1000)/77</f>
        <v>311.68831168831167</v>
      </c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1</v>
      </c>
      <c r="AE43" s="98">
        <f t="shared" si="4"/>
        <v>311.68831168831167</v>
      </c>
    </row>
    <row r="44" spans="1:31" s="15" customFormat="1" ht="18" customHeight="1">
      <c r="A44" s="17">
        <v>39</v>
      </c>
      <c r="B44" s="50" t="s">
        <v>174</v>
      </c>
      <c r="C44" s="51" t="s">
        <v>125</v>
      </c>
      <c r="D44" s="97"/>
      <c r="E44" s="98"/>
      <c r="F44" s="97"/>
      <c r="G44" s="98"/>
      <c r="H44" s="97"/>
      <c r="I44" s="98"/>
      <c r="J44" s="97">
        <v>17</v>
      </c>
      <c r="K44" s="98">
        <f>(J44*1000)/51</f>
        <v>333.3333333333333</v>
      </c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1</v>
      </c>
      <c r="AE44" s="98">
        <f t="shared" si="4"/>
        <v>333.3333333333333</v>
      </c>
    </row>
    <row r="45" spans="1:31" s="15" customFormat="1" ht="18" customHeight="1">
      <c r="A45" s="17">
        <v>40</v>
      </c>
      <c r="B45" s="53" t="s">
        <v>13</v>
      </c>
      <c r="C45" s="52" t="s">
        <v>121</v>
      </c>
      <c r="D45" s="97"/>
      <c r="E45" s="98"/>
      <c r="F45" s="97">
        <v>29</v>
      </c>
      <c r="G45" s="98">
        <f>(F45*1000)/79</f>
        <v>367.0886075949367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1</v>
      </c>
      <c r="AE45" s="98">
        <f t="shared" si="4"/>
        <v>367.0886075949367</v>
      </c>
    </row>
    <row r="46" spans="1:31" s="15" customFormat="1" ht="18" customHeight="1">
      <c r="A46" s="17">
        <v>41</v>
      </c>
      <c r="B46" s="50" t="s">
        <v>17</v>
      </c>
      <c r="C46" s="24" t="s">
        <v>121</v>
      </c>
      <c r="D46" s="97">
        <v>29</v>
      </c>
      <c r="E46" s="98">
        <f>(D46*1000)/77</f>
        <v>376.6233766233766</v>
      </c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1</v>
      </c>
      <c r="AE46" s="98">
        <f t="shared" si="4"/>
        <v>376.6233766233766</v>
      </c>
    </row>
    <row r="47" spans="1:31" s="15" customFormat="1" ht="18" customHeight="1">
      <c r="A47" s="17">
        <v>42</v>
      </c>
      <c r="B47" s="50" t="s">
        <v>92</v>
      </c>
      <c r="C47" s="19" t="s">
        <v>121</v>
      </c>
      <c r="D47" s="97"/>
      <c r="E47" s="98"/>
      <c r="F47" s="97"/>
      <c r="G47" s="98"/>
      <c r="H47" s="97"/>
      <c r="I47" s="98"/>
      <c r="J47" s="25"/>
      <c r="K47" s="98"/>
      <c r="L47" s="97">
        <v>21</v>
      </c>
      <c r="M47" s="98">
        <f>(L47*1000)/54</f>
        <v>388.8888888888889</v>
      </c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1</v>
      </c>
      <c r="AE47" s="98">
        <f t="shared" si="4"/>
        <v>388.8888888888889</v>
      </c>
    </row>
    <row r="48" spans="1:31" s="15" customFormat="1" ht="18" customHeight="1">
      <c r="A48" s="17">
        <v>43</v>
      </c>
      <c r="B48" s="50" t="s">
        <v>28</v>
      </c>
      <c r="C48" s="51" t="s">
        <v>121</v>
      </c>
      <c r="D48" s="97">
        <v>31</v>
      </c>
      <c r="E48" s="98">
        <f>(D48*1000)/77</f>
        <v>402.5974025974026</v>
      </c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1</v>
      </c>
      <c r="AE48" s="98">
        <f t="shared" si="4"/>
        <v>402.5974025974026</v>
      </c>
    </row>
    <row r="49" spans="1:31" s="15" customFormat="1" ht="18" customHeight="1">
      <c r="A49" s="17">
        <v>44</v>
      </c>
      <c r="B49" s="45" t="s">
        <v>136</v>
      </c>
      <c r="C49" s="24" t="s">
        <v>125</v>
      </c>
      <c r="D49" s="97"/>
      <c r="E49" s="98"/>
      <c r="F49" s="97">
        <v>32</v>
      </c>
      <c r="G49" s="98">
        <f>(F49*1000)/79</f>
        <v>405.0632911392405</v>
      </c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1</v>
      </c>
      <c r="AE49" s="98">
        <f t="shared" si="4"/>
        <v>405.0632911392405</v>
      </c>
    </row>
    <row r="50" spans="1:31" s="15" customFormat="1" ht="18" customHeight="1">
      <c r="A50" s="17">
        <v>45</v>
      </c>
      <c r="B50" s="50" t="s">
        <v>133</v>
      </c>
      <c r="C50" s="51" t="s">
        <v>125</v>
      </c>
      <c r="D50" s="97"/>
      <c r="E50" s="98"/>
      <c r="F50" s="97"/>
      <c r="G50" s="98"/>
      <c r="H50" s="97"/>
      <c r="I50" s="98"/>
      <c r="J50" s="97"/>
      <c r="K50" s="98"/>
      <c r="L50" s="97">
        <v>23</v>
      </c>
      <c r="M50" s="98">
        <f>(L50*1000)/54</f>
        <v>425.9259259259259</v>
      </c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1</v>
      </c>
      <c r="AE50" s="98">
        <f t="shared" si="4"/>
        <v>425.9259259259259</v>
      </c>
    </row>
    <row r="51" spans="1:31" s="15" customFormat="1" ht="18" customHeight="1">
      <c r="A51" s="17">
        <v>46</v>
      </c>
      <c r="B51" s="50" t="s">
        <v>132</v>
      </c>
      <c r="C51" s="51" t="s">
        <v>123</v>
      </c>
      <c r="D51" s="97"/>
      <c r="E51" s="98"/>
      <c r="F51" s="97"/>
      <c r="G51" s="98"/>
      <c r="H51" s="97"/>
      <c r="I51" s="98"/>
      <c r="J51" s="97">
        <v>25</v>
      </c>
      <c r="K51" s="98">
        <f>(J51*1000)/51</f>
        <v>490.19607843137254</v>
      </c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4"/>
        <v>490.19607843137254</v>
      </c>
    </row>
    <row r="52" spans="1:31" s="15" customFormat="1" ht="18" customHeight="1">
      <c r="A52" s="17">
        <v>47</v>
      </c>
      <c r="B52" s="50" t="s">
        <v>387</v>
      </c>
      <c r="C52" s="52" t="s">
        <v>121</v>
      </c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/>
      <c r="AE52" s="98">
        <f t="shared" si="4"/>
        <v>0</v>
      </c>
    </row>
    <row r="53" spans="1:31" s="15" customFormat="1" ht="18" customHeight="1">
      <c r="A53" s="17">
        <v>48</v>
      </c>
      <c r="B53" s="95" t="s">
        <v>23</v>
      </c>
      <c r="C53" s="51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/>
      <c r="AE53" s="98">
        <f t="shared" si="4"/>
        <v>0</v>
      </c>
    </row>
    <row r="54" spans="1:32" s="15" customFormat="1" ht="18" customHeight="1">
      <c r="A54" s="17">
        <v>49</v>
      </c>
      <c r="B54" s="45" t="s">
        <v>46</v>
      </c>
      <c r="C54" s="51" t="s">
        <v>121</v>
      </c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/>
      <c r="AE54" s="98">
        <f t="shared" si="4"/>
        <v>0</v>
      </c>
      <c r="AF54"/>
    </row>
    <row r="55" spans="1:32" s="15" customFormat="1" ht="18" customHeight="1">
      <c r="A55" s="17">
        <v>50</v>
      </c>
      <c r="B55" s="50" t="s">
        <v>15</v>
      </c>
      <c r="C55" s="52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4"/>
        <v>0</v>
      </c>
      <c r="AF55"/>
    </row>
    <row r="56" spans="1:31" ht="18" customHeight="1">
      <c r="A56" s="17">
        <v>51</v>
      </c>
      <c r="B56" s="50" t="s">
        <v>96</v>
      </c>
      <c r="C56" s="52" t="s">
        <v>121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4"/>
        <v>0</v>
      </c>
    </row>
    <row r="57" spans="1:31" ht="18" customHeight="1">
      <c r="A57" s="17">
        <v>52</v>
      </c>
      <c r="B57" s="50" t="s">
        <v>131</v>
      </c>
      <c r="C57" s="51" t="s">
        <v>127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4"/>
        <v>0</v>
      </c>
    </row>
    <row r="58" spans="1:31" ht="18" customHeight="1">
      <c r="A58" s="17">
        <v>53</v>
      </c>
      <c r="B58" s="50" t="s">
        <v>242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4"/>
        <v>0</v>
      </c>
    </row>
    <row r="59" spans="1:31" ht="18" customHeight="1">
      <c r="A59" s="17">
        <v>54</v>
      </c>
      <c r="B59" s="94" t="s">
        <v>384</v>
      </c>
      <c r="C59" s="51" t="s">
        <v>125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4"/>
        <v>0</v>
      </c>
    </row>
    <row r="60" spans="1:31" ht="18" customHeight="1">
      <c r="A60" s="17">
        <v>55</v>
      </c>
      <c r="B60" s="50" t="s">
        <v>40</v>
      </c>
      <c r="C60" s="51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4"/>
        <v>0</v>
      </c>
    </row>
    <row r="61" spans="1:31" ht="18" customHeight="1">
      <c r="A61" s="17">
        <v>56</v>
      </c>
      <c r="B61" s="53" t="s">
        <v>86</v>
      </c>
      <c r="C61" s="52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4"/>
        <v>0</v>
      </c>
    </row>
    <row r="62" spans="1:31" ht="18" customHeight="1">
      <c r="A62" s="17">
        <v>57</v>
      </c>
      <c r="B62" s="45" t="s">
        <v>36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4"/>
        <v>0</v>
      </c>
    </row>
    <row r="63" spans="1:31" ht="18" customHeight="1">
      <c r="A63" s="17">
        <v>58</v>
      </c>
      <c r="B63" s="50" t="s">
        <v>49</v>
      </c>
      <c r="C63" s="51" t="s">
        <v>121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4"/>
        <v>0</v>
      </c>
    </row>
    <row r="64" spans="1:31" ht="18" customHeight="1">
      <c r="A64" s="17">
        <v>59</v>
      </c>
      <c r="B64" s="50" t="s">
        <v>61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4"/>
        <v>0</v>
      </c>
    </row>
    <row r="65" spans="1:31" ht="18" customHeight="1">
      <c r="A65" s="17">
        <v>60</v>
      </c>
      <c r="B65" s="50" t="s">
        <v>156</v>
      </c>
      <c r="C65" s="52" t="s">
        <v>123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4"/>
        <v>0</v>
      </c>
    </row>
    <row r="66" spans="1:31" ht="18" customHeight="1">
      <c r="A66" s="17">
        <v>61</v>
      </c>
      <c r="B66" s="55" t="s">
        <v>397</v>
      </c>
      <c r="C66" s="51" t="s">
        <v>121</v>
      </c>
      <c r="D66" s="97"/>
      <c r="E66" s="98"/>
      <c r="F66" s="25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4"/>
        <v>0</v>
      </c>
    </row>
    <row r="67" spans="1:31" ht="18" customHeight="1">
      <c r="A67" s="17">
        <v>62</v>
      </c>
      <c r="B67" s="50" t="s">
        <v>395</v>
      </c>
      <c r="C67" s="19" t="s">
        <v>127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4"/>
        <v>0</v>
      </c>
    </row>
    <row r="68" spans="1:31" ht="18" customHeight="1">
      <c r="A68" s="17">
        <v>63</v>
      </c>
      <c r="B68" s="50" t="s">
        <v>52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4"/>
        <v>0</v>
      </c>
    </row>
    <row r="69" spans="1:31" ht="18" customHeight="1">
      <c r="A69" s="17">
        <v>64</v>
      </c>
      <c r="B69" s="50" t="s">
        <v>94</v>
      </c>
      <c r="C69" s="51" t="s">
        <v>121</v>
      </c>
      <c r="D69" s="97"/>
      <c r="E69" s="98"/>
      <c r="F69" s="100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4"/>
        <v>0</v>
      </c>
    </row>
    <row r="70" spans="1:31" ht="18" customHeight="1">
      <c r="A70" s="17">
        <v>65</v>
      </c>
      <c r="B70" s="50" t="s">
        <v>394</v>
      </c>
      <c r="C70" s="52" t="s">
        <v>127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5" ref="AE70:AE85">E70+G70+I70+K70+M70+O70+Q70+S70+U70+W70+Y70+AA70+AC70</f>
        <v>0</v>
      </c>
    </row>
    <row r="71" spans="1:31" ht="18" customHeight="1">
      <c r="A71" s="17">
        <v>66</v>
      </c>
      <c r="B71" s="53" t="s">
        <v>385</v>
      </c>
      <c r="C71" s="52" t="s">
        <v>125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5"/>
        <v>0</v>
      </c>
    </row>
    <row r="72" spans="1:31" ht="18" customHeight="1">
      <c r="A72" s="17">
        <v>67</v>
      </c>
      <c r="B72" s="95" t="s">
        <v>33</v>
      </c>
      <c r="C72" s="51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5"/>
        <v>0</v>
      </c>
    </row>
    <row r="73" spans="1:31" ht="18" customHeight="1">
      <c r="A73" s="17">
        <v>68</v>
      </c>
      <c r="B73" s="50" t="s">
        <v>48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5"/>
        <v>0</v>
      </c>
    </row>
    <row r="74" spans="1:31" ht="18" customHeight="1">
      <c r="A74" s="17">
        <v>69</v>
      </c>
      <c r="B74" s="50" t="s">
        <v>44</v>
      </c>
      <c r="C74" s="52" t="s">
        <v>121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5"/>
        <v>0</v>
      </c>
    </row>
    <row r="75" spans="1:31" ht="18" customHeight="1">
      <c r="A75" s="17">
        <v>70</v>
      </c>
      <c r="B75" s="50" t="s">
        <v>35</v>
      </c>
      <c r="C75" s="52" t="s">
        <v>121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5"/>
        <v>0</v>
      </c>
    </row>
    <row r="76" spans="1:31" ht="18" customHeight="1">
      <c r="A76" s="17">
        <v>71</v>
      </c>
      <c r="B76" s="95" t="s">
        <v>24</v>
      </c>
      <c r="C76" s="52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5"/>
        <v>0</v>
      </c>
    </row>
    <row r="77" spans="1:31" ht="18" customHeight="1">
      <c r="A77" s="17">
        <v>72</v>
      </c>
      <c r="B77" s="50" t="s">
        <v>237</v>
      </c>
      <c r="C77" s="52" t="s">
        <v>123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5"/>
        <v>0</v>
      </c>
    </row>
    <row r="78" spans="1:31" ht="18" customHeight="1">
      <c r="A78" s="17">
        <v>73</v>
      </c>
      <c r="B78" s="45" t="s">
        <v>176</v>
      </c>
      <c r="C78" s="51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5"/>
        <v>0</v>
      </c>
    </row>
    <row r="79" spans="1:31" ht="18" customHeight="1">
      <c r="A79" s="17">
        <v>74</v>
      </c>
      <c r="B79" s="95" t="s">
        <v>39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5"/>
        <v>0</v>
      </c>
    </row>
    <row r="80" spans="1:31" ht="18" customHeight="1">
      <c r="A80" s="17">
        <v>75</v>
      </c>
      <c r="B80" s="50" t="s">
        <v>396</v>
      </c>
      <c r="C80" s="52" t="s">
        <v>127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5"/>
        <v>0</v>
      </c>
    </row>
    <row r="81" spans="1:31" ht="18" customHeight="1">
      <c r="A81" s="17">
        <v>76</v>
      </c>
      <c r="B81" s="96" t="s">
        <v>67</v>
      </c>
      <c r="C81" s="52" t="s">
        <v>121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5"/>
        <v>0</v>
      </c>
    </row>
    <row r="82" spans="1:31" ht="18" customHeight="1">
      <c r="A82" s="17">
        <v>77</v>
      </c>
      <c r="B82" s="50" t="s">
        <v>93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5"/>
        <v>0</v>
      </c>
    </row>
    <row r="83" spans="1:31" ht="18" customHeight="1">
      <c r="A83" s="17">
        <v>78</v>
      </c>
      <c r="B83" s="95" t="s">
        <v>99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5"/>
        <v>0</v>
      </c>
    </row>
    <row r="84" spans="1:31" ht="18" customHeight="1">
      <c r="A84" s="17">
        <v>79</v>
      </c>
      <c r="B84" s="50" t="s">
        <v>190</v>
      </c>
      <c r="C84" s="51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5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5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R5:S5"/>
    <mergeCell ref="T5:U5"/>
    <mergeCell ref="V5:W5"/>
    <mergeCell ref="X5:Y5"/>
    <mergeCell ref="Z4:AA4"/>
    <mergeCell ref="AB4:AC4"/>
    <mergeCell ref="Z5:AA5"/>
    <mergeCell ref="AB5:AC5"/>
    <mergeCell ref="N4:O4"/>
    <mergeCell ref="P4:Q4"/>
    <mergeCell ref="V3:W3"/>
    <mergeCell ref="X3:Y3"/>
    <mergeCell ref="V4:W4"/>
    <mergeCell ref="X4:Y4"/>
    <mergeCell ref="R4:S4"/>
    <mergeCell ref="T4:U4"/>
    <mergeCell ref="J3:K3"/>
    <mergeCell ref="L3:M3"/>
    <mergeCell ref="N3:O3"/>
    <mergeCell ref="P3:Q3"/>
    <mergeCell ref="R3:S3"/>
    <mergeCell ref="T3:U3"/>
    <mergeCell ref="J4:K4"/>
    <mergeCell ref="L4:M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J80" sqref="J80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135</v>
      </c>
      <c r="C6" s="51" t="s">
        <v>127</v>
      </c>
      <c r="D6" s="97">
        <v>4</v>
      </c>
      <c r="E6" s="98">
        <f>(D6*1000)/77</f>
        <v>51.94805194805195</v>
      </c>
      <c r="F6" s="97">
        <v>14</v>
      </c>
      <c r="G6" s="98">
        <f>(F6*1000)/79</f>
        <v>177.21518987341773</v>
      </c>
      <c r="H6" s="97"/>
      <c r="I6" s="98"/>
      <c r="J6" s="97">
        <v>15</v>
      </c>
      <c r="K6" s="98">
        <f>(J6*1000)/51</f>
        <v>294.11764705882354</v>
      </c>
      <c r="L6" s="97">
        <v>15</v>
      </c>
      <c r="M6" s="98">
        <f>(L6*1000)/54</f>
        <v>277.77777777777777</v>
      </c>
      <c r="N6" s="97">
        <v>8</v>
      </c>
      <c r="O6" s="98">
        <f>(N6*1000)/50</f>
        <v>160</v>
      </c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5</v>
      </c>
      <c r="AE6" s="98">
        <f aca="true" t="shared" si="0" ref="AE6:AE37">E6+G6+I6+K6+M6+O6+Q6+S6+U6+W6+Y6+AA6+AC6</f>
        <v>961.0586666580709</v>
      </c>
      <c r="AF6" s="16"/>
    </row>
    <row r="7" spans="1:32" s="15" customFormat="1" ht="18" customHeight="1">
      <c r="A7" s="17">
        <v>2</v>
      </c>
      <c r="B7" s="50" t="s">
        <v>129</v>
      </c>
      <c r="C7" s="52" t="s">
        <v>127</v>
      </c>
      <c r="D7" s="97"/>
      <c r="E7" s="98"/>
      <c r="F7" s="97">
        <v>2</v>
      </c>
      <c r="G7" s="98">
        <f>(F7*1000)/79</f>
        <v>25.31645569620253</v>
      </c>
      <c r="H7" s="97"/>
      <c r="I7" s="98"/>
      <c r="J7" s="97">
        <v>11</v>
      </c>
      <c r="K7" s="98">
        <f>(J7*1000)/51</f>
        <v>215.68627450980392</v>
      </c>
      <c r="L7" s="97">
        <v>1</v>
      </c>
      <c r="M7" s="98">
        <f>(L7*1000)/54</f>
        <v>18.51851851851852</v>
      </c>
      <c r="N7" s="97">
        <v>14</v>
      </c>
      <c r="O7" s="98">
        <f>(N7*1000)/50</f>
        <v>280</v>
      </c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4</v>
      </c>
      <c r="AE7" s="98">
        <f t="shared" si="0"/>
        <v>539.521248724525</v>
      </c>
      <c r="AF7" s="16"/>
    </row>
    <row r="8" spans="1:32" ht="18" customHeight="1">
      <c r="A8" s="17">
        <v>3</v>
      </c>
      <c r="B8" s="50" t="s">
        <v>122</v>
      </c>
      <c r="C8" s="52" t="s">
        <v>123</v>
      </c>
      <c r="D8" s="97">
        <v>13</v>
      </c>
      <c r="E8" s="98">
        <f>(D8*1000)/77</f>
        <v>168.83116883116884</v>
      </c>
      <c r="F8" s="97">
        <v>7</v>
      </c>
      <c r="G8" s="98">
        <f>(F8*1000)/79</f>
        <v>88.60759493670886</v>
      </c>
      <c r="H8" s="97">
        <v>5</v>
      </c>
      <c r="I8" s="98">
        <f>(H8*1000)/38</f>
        <v>131.57894736842104</v>
      </c>
      <c r="J8" s="97">
        <v>9</v>
      </c>
      <c r="K8" s="98">
        <f>(J8*1000)/51</f>
        <v>176.47058823529412</v>
      </c>
      <c r="L8" s="97"/>
      <c r="M8" s="98"/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4</v>
      </c>
      <c r="AE8" s="98">
        <f t="shared" si="0"/>
        <v>565.4882993715929</v>
      </c>
      <c r="AF8" s="2"/>
    </row>
    <row r="9" spans="1:32" ht="18" customHeight="1">
      <c r="A9" s="17">
        <v>4</v>
      </c>
      <c r="B9" s="50" t="s">
        <v>139</v>
      </c>
      <c r="C9" s="52" t="s">
        <v>123</v>
      </c>
      <c r="D9" s="97">
        <v>1</v>
      </c>
      <c r="E9" s="98">
        <f>(D9*1000)/77</f>
        <v>12.987012987012987</v>
      </c>
      <c r="F9" s="97"/>
      <c r="G9" s="98"/>
      <c r="H9" s="97">
        <v>12</v>
      </c>
      <c r="I9" s="98">
        <f>(H9*1000)/38</f>
        <v>315.7894736842105</v>
      </c>
      <c r="J9" s="97">
        <v>3</v>
      </c>
      <c r="K9" s="98">
        <f>(J9*1000)/51</f>
        <v>58.8235294117647</v>
      </c>
      <c r="L9" s="97">
        <v>17</v>
      </c>
      <c r="M9" s="98">
        <f>(L9*1000)/54</f>
        <v>314.81481481481484</v>
      </c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4</v>
      </c>
      <c r="AE9" s="98">
        <f t="shared" si="0"/>
        <v>702.4148308978031</v>
      </c>
      <c r="AF9" s="2"/>
    </row>
    <row r="10" spans="1:32" ht="18" customHeight="1">
      <c r="A10" s="17">
        <v>5</v>
      </c>
      <c r="B10" s="50" t="s">
        <v>45</v>
      </c>
      <c r="C10" s="52" t="s">
        <v>121</v>
      </c>
      <c r="D10" s="97">
        <v>23</v>
      </c>
      <c r="E10" s="98">
        <f>(D10*1000)/77</f>
        <v>298.7012987012987</v>
      </c>
      <c r="F10" s="97">
        <v>24</v>
      </c>
      <c r="G10" s="98">
        <f>(F10*1000)/79</f>
        <v>303.7974683544304</v>
      </c>
      <c r="H10" s="97"/>
      <c r="I10" s="98"/>
      <c r="J10" s="97"/>
      <c r="K10" s="98"/>
      <c r="L10" s="97">
        <v>4</v>
      </c>
      <c r="M10" s="98">
        <f>(L10*1000)/54</f>
        <v>74.07407407407408</v>
      </c>
      <c r="N10" s="97">
        <v>17</v>
      </c>
      <c r="O10" s="98">
        <f>(N10*1000)/50</f>
        <v>340</v>
      </c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4</v>
      </c>
      <c r="AE10" s="98">
        <f t="shared" si="0"/>
        <v>1016.5728411298032</v>
      </c>
      <c r="AF10" s="2"/>
    </row>
    <row r="11" spans="1:32" ht="18" customHeight="1">
      <c r="A11" s="17">
        <v>6</v>
      </c>
      <c r="B11" s="50" t="s">
        <v>16</v>
      </c>
      <c r="C11" s="51" t="s">
        <v>121</v>
      </c>
      <c r="D11" s="97">
        <v>12</v>
      </c>
      <c r="E11" s="98">
        <f>(D11*1000)/77</f>
        <v>155.84415584415584</v>
      </c>
      <c r="F11" s="97">
        <v>36</v>
      </c>
      <c r="G11" s="98">
        <f>(F11*1000)/79</f>
        <v>455.69620253164555</v>
      </c>
      <c r="H11" s="97"/>
      <c r="I11" s="98"/>
      <c r="J11" s="97"/>
      <c r="K11" s="98"/>
      <c r="L11" s="97">
        <v>18</v>
      </c>
      <c r="M11" s="98">
        <f>(L11*1000)/54</f>
        <v>333.3333333333333</v>
      </c>
      <c r="N11" s="97">
        <v>5</v>
      </c>
      <c r="O11" s="98">
        <f>(N11*1000)/50</f>
        <v>100</v>
      </c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4</v>
      </c>
      <c r="AE11" s="98">
        <f t="shared" si="0"/>
        <v>1044.8736917091346</v>
      </c>
      <c r="AF11" s="2"/>
    </row>
    <row r="12" spans="1:32" s="15" customFormat="1" ht="18" customHeight="1">
      <c r="A12" s="17">
        <v>7</v>
      </c>
      <c r="B12" s="45" t="s">
        <v>91</v>
      </c>
      <c r="C12" s="52" t="s">
        <v>121</v>
      </c>
      <c r="D12" s="97"/>
      <c r="E12" s="98"/>
      <c r="F12" s="97">
        <v>21</v>
      </c>
      <c r="G12" s="98">
        <f>(F12*1000)/79</f>
        <v>265.82278481012656</v>
      </c>
      <c r="H12" s="97">
        <v>2</v>
      </c>
      <c r="I12" s="98">
        <f>(H12*1000)/38</f>
        <v>52.63157894736842</v>
      </c>
      <c r="J12" s="97">
        <v>1</v>
      </c>
      <c r="K12" s="98">
        <f>(J12*1000)/51</f>
        <v>19.607843137254903</v>
      </c>
      <c r="L12" s="97"/>
      <c r="M12" s="98"/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3</v>
      </c>
      <c r="AE12" s="98">
        <f t="shared" si="0"/>
        <v>338.0622068947499</v>
      </c>
      <c r="AF12" s="16"/>
    </row>
    <row r="13" spans="1:32" s="15" customFormat="1" ht="18" customHeight="1">
      <c r="A13" s="17">
        <v>8</v>
      </c>
      <c r="B13" s="50" t="s">
        <v>47</v>
      </c>
      <c r="C13" s="52" t="s">
        <v>121</v>
      </c>
      <c r="D13" s="97">
        <v>28</v>
      </c>
      <c r="E13" s="98">
        <f>(D13*1000)/77</f>
        <v>363.6363636363636</v>
      </c>
      <c r="F13" s="97"/>
      <c r="G13" s="98"/>
      <c r="H13" s="97"/>
      <c r="I13" s="98"/>
      <c r="J13" s="97"/>
      <c r="K13" s="98"/>
      <c r="L13" s="97">
        <v>2</v>
      </c>
      <c r="M13" s="98">
        <f>(L13*1000)/54</f>
        <v>37.03703703703704</v>
      </c>
      <c r="N13" s="97">
        <v>1</v>
      </c>
      <c r="O13" s="98">
        <f>(N13*1000)/50</f>
        <v>20</v>
      </c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3</v>
      </c>
      <c r="AE13" s="98">
        <f t="shared" si="0"/>
        <v>420.6734006734007</v>
      </c>
      <c r="AF13" s="16"/>
    </row>
    <row r="14" spans="1:32" ht="18" customHeight="1">
      <c r="A14" s="17">
        <v>9</v>
      </c>
      <c r="B14" s="50" t="s">
        <v>26</v>
      </c>
      <c r="C14" s="52" t="s">
        <v>121</v>
      </c>
      <c r="D14" s="97"/>
      <c r="E14" s="98"/>
      <c r="F14" s="97">
        <v>10</v>
      </c>
      <c r="G14" s="98">
        <f>(F14*1000)/79</f>
        <v>126.58227848101266</v>
      </c>
      <c r="H14" s="97"/>
      <c r="I14" s="98"/>
      <c r="J14" s="97">
        <v>13</v>
      </c>
      <c r="K14" s="98">
        <f>(J14*1000)/51</f>
        <v>254.90196078431373</v>
      </c>
      <c r="L14" s="97">
        <v>9</v>
      </c>
      <c r="M14" s="98">
        <f>(L14*1000)/54</f>
        <v>166.66666666666666</v>
      </c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3</v>
      </c>
      <c r="AE14" s="98">
        <f t="shared" si="0"/>
        <v>548.1509059319931</v>
      </c>
      <c r="AF14" s="2"/>
    </row>
    <row r="15" spans="1:32" ht="18" customHeight="1">
      <c r="A15" s="17">
        <v>10</v>
      </c>
      <c r="B15" s="50" t="s">
        <v>87</v>
      </c>
      <c r="C15" s="51" t="s">
        <v>121</v>
      </c>
      <c r="D15" s="97">
        <v>19</v>
      </c>
      <c r="E15" s="98">
        <f>(D15*1000)/77</f>
        <v>246.75324675324674</v>
      </c>
      <c r="F15" s="97"/>
      <c r="G15" s="98"/>
      <c r="H15" s="97"/>
      <c r="I15" s="98"/>
      <c r="J15" s="97">
        <v>23</v>
      </c>
      <c r="K15" s="98">
        <f>(J15*1000)/51</f>
        <v>450.98039215686276</v>
      </c>
      <c r="L15" s="97"/>
      <c r="M15" s="98"/>
      <c r="N15" s="97">
        <v>4</v>
      </c>
      <c r="O15" s="98">
        <f>(N15*1000)/50</f>
        <v>80</v>
      </c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3</v>
      </c>
      <c r="AE15" s="98">
        <f t="shared" si="0"/>
        <v>777.7336389101094</v>
      </c>
      <c r="AF15" s="2"/>
    </row>
    <row r="16" spans="1:32" s="15" customFormat="1" ht="18" customHeight="1">
      <c r="A16" s="17">
        <v>11</v>
      </c>
      <c r="B16" s="50" t="s">
        <v>19</v>
      </c>
      <c r="C16" s="51" t="s">
        <v>121</v>
      </c>
      <c r="D16" s="97">
        <v>9</v>
      </c>
      <c r="E16" s="98">
        <f>(D16*1000)/77</f>
        <v>116.88311688311688</v>
      </c>
      <c r="F16" s="97">
        <v>23</v>
      </c>
      <c r="G16" s="98">
        <f>(F16*1000)/79</f>
        <v>291.1392405063291</v>
      </c>
      <c r="H16" s="101"/>
      <c r="I16" s="98"/>
      <c r="J16" s="97"/>
      <c r="K16" s="98"/>
      <c r="L16" s="97">
        <v>24</v>
      </c>
      <c r="M16" s="98">
        <f>(L16*1000)/54</f>
        <v>444.44444444444446</v>
      </c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3</v>
      </c>
      <c r="AE16" s="98">
        <f t="shared" si="0"/>
        <v>852.4668018338905</v>
      </c>
      <c r="AF16" s="16"/>
    </row>
    <row r="17" spans="1:32" ht="18" customHeight="1">
      <c r="A17" s="17">
        <v>12</v>
      </c>
      <c r="B17" s="53" t="s">
        <v>153</v>
      </c>
      <c r="C17" s="52" t="s">
        <v>127</v>
      </c>
      <c r="D17" s="97">
        <v>35</v>
      </c>
      <c r="E17" s="98">
        <f>(D17*1000)/77</f>
        <v>454.54545454545456</v>
      </c>
      <c r="F17" s="97"/>
      <c r="G17" s="98"/>
      <c r="H17" s="101">
        <v>8</v>
      </c>
      <c r="I17" s="98">
        <f>(H17*1000)/38</f>
        <v>210.52631578947367</v>
      </c>
      <c r="J17" s="97"/>
      <c r="K17" s="98"/>
      <c r="L17" s="97">
        <v>14</v>
      </c>
      <c r="M17" s="98">
        <f>(L17*1000)/54</f>
        <v>259.25925925925924</v>
      </c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3</v>
      </c>
      <c r="AE17" s="98">
        <f t="shared" si="0"/>
        <v>924.3310295941875</v>
      </c>
      <c r="AF17" s="2"/>
    </row>
    <row r="18" spans="1:32" ht="18" customHeight="1">
      <c r="A18" s="17">
        <v>13</v>
      </c>
      <c r="B18" s="50" t="s">
        <v>90</v>
      </c>
      <c r="C18" s="52" t="s">
        <v>121</v>
      </c>
      <c r="D18" s="97"/>
      <c r="E18" s="98"/>
      <c r="F18" s="97">
        <v>34</v>
      </c>
      <c r="G18" s="98">
        <f>(F18*1000)/79</f>
        <v>430.37974683544303</v>
      </c>
      <c r="H18" s="101"/>
      <c r="I18" s="98"/>
      <c r="J18" s="97">
        <v>18</v>
      </c>
      <c r="K18" s="98">
        <f>(J18*1000)/51</f>
        <v>352.94117647058823</v>
      </c>
      <c r="L18" s="97"/>
      <c r="M18" s="98"/>
      <c r="N18" s="97">
        <v>12</v>
      </c>
      <c r="O18" s="98">
        <f>(N18*1000)/50</f>
        <v>240</v>
      </c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3</v>
      </c>
      <c r="AE18" s="98">
        <f t="shared" si="0"/>
        <v>1023.3209233060313</v>
      </c>
      <c r="AF18" s="2"/>
    </row>
    <row r="19" spans="1:32" ht="18" customHeight="1">
      <c r="A19" s="17">
        <v>14</v>
      </c>
      <c r="B19" s="50" t="s">
        <v>393</v>
      </c>
      <c r="C19" s="24" t="s">
        <v>127</v>
      </c>
      <c r="D19" s="97">
        <v>6</v>
      </c>
      <c r="E19" s="98">
        <f>(D19*1000)/77</f>
        <v>77.92207792207792</v>
      </c>
      <c r="F19" s="97">
        <v>9</v>
      </c>
      <c r="G19" s="98">
        <f>(F19*1000)/79</f>
        <v>113.92405063291139</v>
      </c>
      <c r="H19" s="101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2</v>
      </c>
      <c r="AE19" s="98">
        <f t="shared" si="0"/>
        <v>191.84612855498932</v>
      </c>
      <c r="AF19" s="2"/>
    </row>
    <row r="20" spans="1:32" ht="18" customHeight="1">
      <c r="A20" s="17">
        <v>15</v>
      </c>
      <c r="B20" s="53" t="s">
        <v>13</v>
      </c>
      <c r="C20" s="52" t="s">
        <v>121</v>
      </c>
      <c r="D20" s="97"/>
      <c r="E20" s="98"/>
      <c r="F20" s="97">
        <v>29</v>
      </c>
      <c r="G20" s="98">
        <f>(F20*1000)/79</f>
        <v>367.0886075949367</v>
      </c>
      <c r="H20" s="97"/>
      <c r="I20" s="98"/>
      <c r="J20" s="97"/>
      <c r="K20" s="98"/>
      <c r="L20" s="97"/>
      <c r="M20" s="98"/>
      <c r="N20" s="97">
        <v>3</v>
      </c>
      <c r="O20" s="98">
        <f>(N20*1000)/50</f>
        <v>60</v>
      </c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2</v>
      </c>
      <c r="AE20" s="98">
        <f t="shared" si="0"/>
        <v>427.0886075949367</v>
      </c>
      <c r="AF20" s="2"/>
    </row>
    <row r="21" spans="1:32" s="15" customFormat="1" ht="18" customHeight="1">
      <c r="A21" s="17">
        <v>16</v>
      </c>
      <c r="B21" s="45" t="s">
        <v>137</v>
      </c>
      <c r="C21" s="51" t="s">
        <v>123</v>
      </c>
      <c r="D21" s="97">
        <v>8</v>
      </c>
      <c r="E21" s="98">
        <f>(D21*1000)/77</f>
        <v>103.8961038961039</v>
      </c>
      <c r="F21" s="97">
        <v>27</v>
      </c>
      <c r="G21" s="98">
        <f>(F21*1000)/79</f>
        <v>341.7721518987342</v>
      </c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2</v>
      </c>
      <c r="AE21" s="98">
        <f t="shared" si="0"/>
        <v>445.6682557948381</v>
      </c>
      <c r="AF21" s="16"/>
    </row>
    <row r="22" spans="1:32" s="15" customFormat="1" ht="18" customHeight="1">
      <c r="A22" s="17">
        <v>17</v>
      </c>
      <c r="B22" s="50" t="s">
        <v>388</v>
      </c>
      <c r="C22" s="19" t="s">
        <v>121</v>
      </c>
      <c r="D22" s="97">
        <v>18</v>
      </c>
      <c r="E22" s="98">
        <f>(D22*1000)/77</f>
        <v>233.76623376623377</v>
      </c>
      <c r="F22" s="97"/>
      <c r="G22" s="98"/>
      <c r="H22" s="97"/>
      <c r="I22" s="98"/>
      <c r="J22" s="97"/>
      <c r="K22" s="98"/>
      <c r="L22" s="97">
        <v>12</v>
      </c>
      <c r="M22" s="98">
        <f>(L22*1000)/54</f>
        <v>222.22222222222223</v>
      </c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2</v>
      </c>
      <c r="AE22" s="98">
        <f t="shared" si="0"/>
        <v>455.988455988456</v>
      </c>
      <c r="AF22" s="16"/>
    </row>
    <row r="23" spans="1:32" ht="18" customHeight="1">
      <c r="A23" s="17">
        <v>18</v>
      </c>
      <c r="B23" s="45" t="s">
        <v>124</v>
      </c>
      <c r="C23" s="52" t="s">
        <v>125</v>
      </c>
      <c r="D23" s="97"/>
      <c r="E23" s="98"/>
      <c r="F23" s="97">
        <v>4</v>
      </c>
      <c r="G23" s="98">
        <f>(F23*1000)/79</f>
        <v>50.63291139240506</v>
      </c>
      <c r="H23" s="97">
        <v>16</v>
      </c>
      <c r="I23" s="98">
        <f>(H23*1000)/38</f>
        <v>421.05263157894734</v>
      </c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2</v>
      </c>
      <c r="AE23" s="98">
        <f t="shared" si="0"/>
        <v>471.6855429713524</v>
      </c>
      <c r="AF23" s="2"/>
    </row>
    <row r="24" spans="1:32" ht="18" customHeight="1">
      <c r="A24" s="17">
        <v>19</v>
      </c>
      <c r="B24" s="50" t="s">
        <v>174</v>
      </c>
      <c r="C24" s="51" t="s">
        <v>125</v>
      </c>
      <c r="D24" s="97"/>
      <c r="E24" s="98"/>
      <c r="F24" s="97"/>
      <c r="G24" s="98"/>
      <c r="H24" s="97"/>
      <c r="I24" s="98"/>
      <c r="J24" s="97">
        <v>17</v>
      </c>
      <c r="K24" s="98">
        <f>(J24*1000)/51</f>
        <v>333.3333333333333</v>
      </c>
      <c r="L24" s="97"/>
      <c r="M24" s="98"/>
      <c r="N24" s="97">
        <v>7</v>
      </c>
      <c r="O24" s="98">
        <f>(N24*1000)/50</f>
        <v>140</v>
      </c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2</v>
      </c>
      <c r="AE24" s="98">
        <f t="shared" si="0"/>
        <v>473.3333333333333</v>
      </c>
      <c r="AF24" s="2"/>
    </row>
    <row r="25" spans="1:32" ht="18" customHeight="1">
      <c r="A25" s="17">
        <v>20</v>
      </c>
      <c r="B25" s="50" t="s">
        <v>22</v>
      </c>
      <c r="C25" s="52" t="s">
        <v>121</v>
      </c>
      <c r="D25" s="97">
        <v>38</v>
      </c>
      <c r="E25" s="98">
        <f>(D25*1000)/77</f>
        <v>493.5064935064935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2</v>
      </c>
      <c r="AE25" s="98">
        <f t="shared" si="0"/>
        <v>493.5064935064935</v>
      </c>
      <c r="AF25" s="2"/>
    </row>
    <row r="26" spans="1:32" ht="18" customHeight="1">
      <c r="A26" s="17">
        <v>21</v>
      </c>
      <c r="B26" s="50" t="s">
        <v>392</v>
      </c>
      <c r="C26" s="51" t="s">
        <v>123</v>
      </c>
      <c r="D26" s="97"/>
      <c r="E26" s="98"/>
      <c r="F26" s="97"/>
      <c r="G26" s="98"/>
      <c r="H26" s="97"/>
      <c r="I26" s="98"/>
      <c r="J26" s="97">
        <v>5</v>
      </c>
      <c r="K26" s="98">
        <f>(J26*1000)/51</f>
        <v>98.03921568627452</v>
      </c>
      <c r="L26" s="97">
        <v>22</v>
      </c>
      <c r="M26" s="98">
        <f>(L26*1000)/54</f>
        <v>407.4074074074074</v>
      </c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2</v>
      </c>
      <c r="AE26" s="98">
        <f t="shared" si="0"/>
        <v>505.4466230936819</v>
      </c>
      <c r="AF26" s="2"/>
    </row>
    <row r="27" spans="1:32" s="15" customFormat="1" ht="18" customHeight="1">
      <c r="A27" s="17">
        <v>22</v>
      </c>
      <c r="B27" s="45" t="s">
        <v>140</v>
      </c>
      <c r="C27" s="52" t="s">
        <v>127</v>
      </c>
      <c r="D27" s="97">
        <v>25</v>
      </c>
      <c r="E27" s="98">
        <f>(D27*1000)/77</f>
        <v>324.6753246753247</v>
      </c>
      <c r="F27" s="97"/>
      <c r="G27" s="98"/>
      <c r="H27" s="97">
        <v>7</v>
      </c>
      <c r="I27" s="98">
        <f>(H27*1000)/38</f>
        <v>184.21052631578948</v>
      </c>
      <c r="J27" s="102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2</v>
      </c>
      <c r="AE27" s="98">
        <f t="shared" si="0"/>
        <v>508.8858509911142</v>
      </c>
      <c r="AF27" s="16"/>
    </row>
    <row r="28" spans="1:32" s="15" customFormat="1" ht="18" customHeight="1">
      <c r="A28" s="17">
        <v>23</v>
      </c>
      <c r="B28" s="50" t="s">
        <v>27</v>
      </c>
      <c r="C28" s="51" t="s">
        <v>121</v>
      </c>
      <c r="D28" s="97"/>
      <c r="E28" s="98"/>
      <c r="F28" s="97">
        <v>3</v>
      </c>
      <c r="G28" s="98">
        <f>(F28*1000)/79</f>
        <v>37.9746835443038</v>
      </c>
      <c r="H28" s="97"/>
      <c r="I28" s="98"/>
      <c r="J28" s="97"/>
      <c r="K28" s="98"/>
      <c r="L28" s="97"/>
      <c r="M28" s="98"/>
      <c r="N28" s="97">
        <v>25</v>
      </c>
      <c r="O28" s="98">
        <f>(N28*1000)/50</f>
        <v>500</v>
      </c>
      <c r="P28" s="97"/>
      <c r="Q28" s="98"/>
      <c r="R28" s="97"/>
      <c r="S28" s="98"/>
      <c r="T28" s="97"/>
      <c r="U28" s="98"/>
      <c r="V28" s="97"/>
      <c r="W28" s="98"/>
      <c r="X28" s="97"/>
      <c r="Y28" s="100"/>
      <c r="Z28" s="97"/>
      <c r="AA28" s="98"/>
      <c r="AB28" s="99"/>
      <c r="AC28" s="98"/>
      <c r="AD28" s="100">
        <v>2</v>
      </c>
      <c r="AE28" s="98">
        <f t="shared" si="0"/>
        <v>537.9746835443038</v>
      </c>
      <c r="AF28" s="16"/>
    </row>
    <row r="29" spans="1:31" ht="18" customHeight="1">
      <c r="A29" s="17">
        <v>24</v>
      </c>
      <c r="B29" s="50" t="s">
        <v>38</v>
      </c>
      <c r="C29" s="52" t="s">
        <v>121</v>
      </c>
      <c r="D29" s="97"/>
      <c r="E29" s="98"/>
      <c r="F29" s="97"/>
      <c r="G29" s="98"/>
      <c r="H29" s="97">
        <v>14</v>
      </c>
      <c r="I29" s="98">
        <f>(H29*1000)/38</f>
        <v>368.42105263157896</v>
      </c>
      <c r="J29" s="97"/>
      <c r="K29" s="98"/>
      <c r="L29" s="97">
        <v>11</v>
      </c>
      <c r="M29" s="98">
        <f>(L29*1000)/54</f>
        <v>203.7037037037037</v>
      </c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2</v>
      </c>
      <c r="AE29" s="98">
        <f t="shared" si="0"/>
        <v>572.1247563352827</v>
      </c>
    </row>
    <row r="30" spans="1:31" ht="18" customHeight="1">
      <c r="A30" s="17">
        <v>25</v>
      </c>
      <c r="B30" s="45" t="s">
        <v>18</v>
      </c>
      <c r="C30" s="51" t="s">
        <v>121</v>
      </c>
      <c r="D30" s="97">
        <v>14</v>
      </c>
      <c r="E30" s="98">
        <f>(D30*1000)/77</f>
        <v>181.8181818181818</v>
      </c>
      <c r="F30" s="100"/>
      <c r="G30" s="98"/>
      <c r="H30" s="97"/>
      <c r="I30" s="98"/>
      <c r="J30" s="97"/>
      <c r="K30" s="98"/>
      <c r="L30" s="97"/>
      <c r="M30" s="98"/>
      <c r="N30" s="97">
        <v>24</v>
      </c>
      <c r="O30" s="98">
        <f>(N30*1000)/50</f>
        <v>480</v>
      </c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2</v>
      </c>
      <c r="AE30" s="98">
        <f t="shared" si="0"/>
        <v>661.8181818181818</v>
      </c>
    </row>
    <row r="31" spans="1:31" ht="18" customHeight="1">
      <c r="A31" s="17">
        <v>26</v>
      </c>
      <c r="B31" s="50" t="s">
        <v>32</v>
      </c>
      <c r="C31" s="52" t="s">
        <v>121</v>
      </c>
      <c r="D31" s="97">
        <v>16</v>
      </c>
      <c r="E31" s="98">
        <f>(D31*1000)/77</f>
        <v>207.7922077922078</v>
      </c>
      <c r="F31" s="97"/>
      <c r="G31" s="98"/>
      <c r="H31" s="97"/>
      <c r="I31" s="98"/>
      <c r="J31" s="97"/>
      <c r="K31" s="98"/>
      <c r="L31" s="97"/>
      <c r="M31" s="98"/>
      <c r="N31" s="97">
        <v>23</v>
      </c>
      <c r="O31" s="98">
        <f>(N31*1000)/50</f>
        <v>460</v>
      </c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2</v>
      </c>
      <c r="AE31" s="98">
        <f t="shared" si="0"/>
        <v>667.7922077922078</v>
      </c>
    </row>
    <row r="32" spans="1:31" ht="18" customHeight="1">
      <c r="A32" s="17">
        <v>27</v>
      </c>
      <c r="B32" s="50" t="s">
        <v>29</v>
      </c>
      <c r="C32" s="51" t="s">
        <v>121</v>
      </c>
      <c r="D32" s="97"/>
      <c r="E32" s="98"/>
      <c r="F32" s="100"/>
      <c r="G32" s="98"/>
      <c r="H32" s="97"/>
      <c r="I32" s="98"/>
      <c r="J32" s="97">
        <v>12</v>
      </c>
      <c r="K32" s="98">
        <f>(J32*1000)/51</f>
        <v>235.2941176470588</v>
      </c>
      <c r="L32" s="97"/>
      <c r="M32" s="98"/>
      <c r="N32" s="97">
        <v>22</v>
      </c>
      <c r="O32" s="98">
        <f>(N32*1000)/50</f>
        <v>440</v>
      </c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2</v>
      </c>
      <c r="AE32" s="98">
        <f t="shared" si="0"/>
        <v>675.2941176470588</v>
      </c>
    </row>
    <row r="33" spans="1:31" s="15" customFormat="1" ht="18" customHeight="1">
      <c r="A33" s="17">
        <v>28</v>
      </c>
      <c r="B33" s="50" t="s">
        <v>133</v>
      </c>
      <c r="C33" s="51" t="s">
        <v>125</v>
      </c>
      <c r="D33" s="97"/>
      <c r="E33" s="98"/>
      <c r="F33" s="97"/>
      <c r="G33" s="98"/>
      <c r="H33" s="97"/>
      <c r="I33" s="98"/>
      <c r="J33" s="97"/>
      <c r="K33" s="98"/>
      <c r="L33" s="97">
        <v>23</v>
      </c>
      <c r="M33" s="98">
        <f>(L33*1000)/54</f>
        <v>425.9259259259259</v>
      </c>
      <c r="N33" s="97">
        <v>13</v>
      </c>
      <c r="O33" s="98">
        <f>(N33*1000)/50</f>
        <v>260</v>
      </c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2</v>
      </c>
      <c r="AE33" s="98">
        <f t="shared" si="0"/>
        <v>685.9259259259259</v>
      </c>
    </row>
    <row r="34" spans="1:31" s="15" customFormat="1" ht="18" customHeight="1">
      <c r="A34" s="17">
        <v>29</v>
      </c>
      <c r="B34" s="45" t="s">
        <v>298</v>
      </c>
      <c r="C34" s="52" t="s">
        <v>123</v>
      </c>
      <c r="D34" s="97"/>
      <c r="E34" s="98"/>
      <c r="F34" s="97"/>
      <c r="G34" s="98"/>
      <c r="H34" s="97">
        <v>15</v>
      </c>
      <c r="I34" s="98">
        <f>(H34*1000)/38</f>
        <v>394.7368421052632</v>
      </c>
      <c r="J34" s="97">
        <v>16</v>
      </c>
      <c r="K34" s="98">
        <f>(J34*1000)/51</f>
        <v>313.72549019607845</v>
      </c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2</v>
      </c>
      <c r="AE34" s="98">
        <f t="shared" si="0"/>
        <v>708.4623323013416</v>
      </c>
    </row>
    <row r="35" spans="1:31" s="15" customFormat="1" ht="18" customHeight="1">
      <c r="A35" s="17">
        <v>30</v>
      </c>
      <c r="B35" s="45" t="s">
        <v>136</v>
      </c>
      <c r="C35" s="24" t="s">
        <v>125</v>
      </c>
      <c r="D35" s="97"/>
      <c r="E35" s="98"/>
      <c r="F35" s="97">
        <v>32</v>
      </c>
      <c r="G35" s="98">
        <f>(F35*1000)/79</f>
        <v>405.0632911392405</v>
      </c>
      <c r="H35" s="97"/>
      <c r="I35" s="98"/>
      <c r="J35" s="97"/>
      <c r="K35" s="98"/>
      <c r="L35" s="97"/>
      <c r="M35" s="98"/>
      <c r="N35" s="97">
        <v>16</v>
      </c>
      <c r="O35" s="98">
        <f>(N35*1000)/50</f>
        <v>320</v>
      </c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2</v>
      </c>
      <c r="AE35" s="98">
        <f t="shared" si="0"/>
        <v>725.0632911392405</v>
      </c>
    </row>
    <row r="36" spans="1:31" s="15" customFormat="1" ht="18" customHeight="1">
      <c r="A36" s="17">
        <v>31</v>
      </c>
      <c r="B36" s="50" t="s">
        <v>138</v>
      </c>
      <c r="C36" s="52" t="s">
        <v>127</v>
      </c>
      <c r="D36" s="97">
        <v>20</v>
      </c>
      <c r="E36" s="98">
        <f>(D36*1000)/77</f>
        <v>259.7402597402597</v>
      </c>
      <c r="F36" s="97"/>
      <c r="G36" s="98"/>
      <c r="H36" s="97">
        <v>19</v>
      </c>
      <c r="I36" s="98">
        <f>(H36*1000)/38</f>
        <v>500</v>
      </c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0"/>
        <v>759.7402597402597</v>
      </c>
    </row>
    <row r="37" spans="1:31" s="15" customFormat="1" ht="18" customHeight="1">
      <c r="A37" s="17">
        <v>32</v>
      </c>
      <c r="B37" s="50" t="s">
        <v>17</v>
      </c>
      <c r="C37" s="24" t="s">
        <v>121</v>
      </c>
      <c r="D37" s="97">
        <v>29</v>
      </c>
      <c r="E37" s="98">
        <f>(D37*1000)/77</f>
        <v>376.6233766233766</v>
      </c>
      <c r="F37" s="97"/>
      <c r="G37" s="98"/>
      <c r="H37" s="97"/>
      <c r="I37" s="98"/>
      <c r="J37" s="97"/>
      <c r="K37" s="98"/>
      <c r="L37" s="97"/>
      <c r="M37" s="98"/>
      <c r="N37" s="97">
        <v>21</v>
      </c>
      <c r="O37" s="98">
        <f>(N37*1000)/50</f>
        <v>420</v>
      </c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0"/>
        <v>796.6233766233765</v>
      </c>
    </row>
    <row r="38" spans="1:31" s="15" customFormat="1" ht="18" customHeight="1">
      <c r="A38" s="17">
        <v>33</v>
      </c>
      <c r="B38" s="53" t="s">
        <v>89</v>
      </c>
      <c r="C38" s="52" t="s">
        <v>121</v>
      </c>
      <c r="D38" s="97"/>
      <c r="E38" s="98"/>
      <c r="F38" s="97"/>
      <c r="G38" s="98"/>
      <c r="H38" s="97"/>
      <c r="I38" s="98"/>
      <c r="J38" s="97"/>
      <c r="K38" s="98"/>
      <c r="L38" s="97">
        <v>3</v>
      </c>
      <c r="M38" s="98">
        <f>(L38*1000)/54</f>
        <v>55.55555555555556</v>
      </c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1</v>
      </c>
      <c r="AE38" s="98">
        <f aca="true" t="shared" si="1" ref="AE38:AE69">E38+G38+I38+K38+M38+O38+Q38+S38+U38+W38+Y38+AA38+AC38</f>
        <v>55.55555555555556</v>
      </c>
    </row>
    <row r="39" spans="1:31" s="15" customFormat="1" ht="18" customHeight="1">
      <c r="A39" s="17">
        <v>34</v>
      </c>
      <c r="B39" s="50" t="s">
        <v>50</v>
      </c>
      <c r="C39" s="52" t="s">
        <v>121</v>
      </c>
      <c r="D39" s="97">
        <v>7</v>
      </c>
      <c r="E39" s="98">
        <f>(D39*1000)/77</f>
        <v>90.9090909090909</v>
      </c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1</v>
      </c>
      <c r="AE39" s="98">
        <f t="shared" si="1"/>
        <v>90.9090909090909</v>
      </c>
    </row>
    <row r="40" spans="1:31" s="15" customFormat="1" ht="18" customHeight="1">
      <c r="A40" s="17">
        <v>35</v>
      </c>
      <c r="B40" s="50" t="s">
        <v>130</v>
      </c>
      <c r="C40" s="52" t="s">
        <v>125</v>
      </c>
      <c r="D40" s="97"/>
      <c r="E40" s="98"/>
      <c r="F40" s="97"/>
      <c r="G40" s="98"/>
      <c r="H40" s="97"/>
      <c r="I40" s="98"/>
      <c r="J40" s="97"/>
      <c r="K40" s="98"/>
      <c r="L40" s="97">
        <v>5</v>
      </c>
      <c r="M40" s="98">
        <f>(L40*1000)/54</f>
        <v>92.5925925925926</v>
      </c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1</v>
      </c>
      <c r="AE40" s="98">
        <f t="shared" si="1"/>
        <v>92.5925925925926</v>
      </c>
    </row>
    <row r="41" spans="1:31" s="15" customFormat="1" ht="18" customHeight="1">
      <c r="A41" s="17">
        <v>36</v>
      </c>
      <c r="B41" s="50" t="s">
        <v>25</v>
      </c>
      <c r="C41" s="51" t="s">
        <v>121</v>
      </c>
      <c r="D41" s="97"/>
      <c r="E41" s="98"/>
      <c r="F41" s="97"/>
      <c r="G41" s="98"/>
      <c r="H41" s="97"/>
      <c r="I41" s="98"/>
      <c r="J41" s="97"/>
      <c r="K41" s="98"/>
      <c r="L41" s="97">
        <v>8</v>
      </c>
      <c r="M41" s="98">
        <f>(L41*1000)/54</f>
        <v>148.14814814814815</v>
      </c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1</v>
      </c>
      <c r="AE41" s="98">
        <f t="shared" si="1"/>
        <v>148.14814814814815</v>
      </c>
    </row>
    <row r="42" spans="1:31" s="15" customFormat="1" ht="18" customHeight="1">
      <c r="A42" s="17">
        <v>37</v>
      </c>
      <c r="B42" s="50" t="s">
        <v>157</v>
      </c>
      <c r="C42" s="52" t="s">
        <v>123</v>
      </c>
      <c r="D42" s="97"/>
      <c r="E42" s="98"/>
      <c r="F42" s="97">
        <v>12</v>
      </c>
      <c r="G42" s="98">
        <f>(F42*1000)/79</f>
        <v>151.8987341772152</v>
      </c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1</v>
      </c>
      <c r="AE42" s="98">
        <f t="shared" si="1"/>
        <v>151.8987341772152</v>
      </c>
    </row>
    <row r="43" spans="1:31" s="15" customFormat="1" ht="18" customHeight="1">
      <c r="A43" s="17">
        <v>38</v>
      </c>
      <c r="B43" s="45" t="s">
        <v>142</v>
      </c>
      <c r="C43" s="51" t="s">
        <v>123</v>
      </c>
      <c r="D43" s="97"/>
      <c r="E43" s="98"/>
      <c r="F43" s="97"/>
      <c r="G43" s="98"/>
      <c r="H43" s="97"/>
      <c r="I43" s="98"/>
      <c r="J43" s="97">
        <v>8</v>
      </c>
      <c r="K43" s="98">
        <f>(J43*1000)/51</f>
        <v>156.86274509803923</v>
      </c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1</v>
      </c>
      <c r="AE43" s="98">
        <f t="shared" si="1"/>
        <v>156.86274509803923</v>
      </c>
    </row>
    <row r="44" spans="1:31" s="15" customFormat="1" ht="18" customHeight="1">
      <c r="A44" s="17">
        <v>39</v>
      </c>
      <c r="B44" s="95" t="s">
        <v>99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>
        <v>10</v>
      </c>
      <c r="O44" s="98">
        <f>(N44*1000)/50</f>
        <v>200</v>
      </c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1</v>
      </c>
      <c r="AE44" s="98">
        <f t="shared" si="1"/>
        <v>200</v>
      </c>
    </row>
    <row r="45" spans="1:31" s="15" customFormat="1" ht="18" customHeight="1">
      <c r="A45" s="17">
        <v>40</v>
      </c>
      <c r="B45" s="45" t="s">
        <v>391</v>
      </c>
      <c r="C45" s="51" t="s">
        <v>123</v>
      </c>
      <c r="D45" s="97"/>
      <c r="E45" s="98"/>
      <c r="F45" s="97">
        <v>17</v>
      </c>
      <c r="G45" s="98">
        <f>(F45*1000)/79</f>
        <v>215.18987341772151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1</v>
      </c>
      <c r="AE45" s="98">
        <f t="shared" si="1"/>
        <v>215.18987341772151</v>
      </c>
    </row>
    <row r="46" spans="1:31" s="15" customFormat="1" ht="18" customHeight="1">
      <c r="A46" s="17">
        <v>41</v>
      </c>
      <c r="B46" s="50" t="s">
        <v>302</v>
      </c>
      <c r="C46" s="24" t="s">
        <v>123</v>
      </c>
      <c r="D46" s="97"/>
      <c r="E46" s="98"/>
      <c r="F46" s="97">
        <v>20</v>
      </c>
      <c r="G46" s="98">
        <f>(F46*1000)/79</f>
        <v>253.16455696202533</v>
      </c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1</v>
      </c>
      <c r="AE46" s="98">
        <f t="shared" si="1"/>
        <v>253.16455696202533</v>
      </c>
    </row>
    <row r="47" spans="1:31" s="15" customFormat="1" ht="18" customHeight="1">
      <c r="A47" s="17">
        <v>42</v>
      </c>
      <c r="B47" s="50" t="s">
        <v>34</v>
      </c>
      <c r="C47" s="52" t="s">
        <v>121</v>
      </c>
      <c r="D47" s="97"/>
      <c r="E47" s="98"/>
      <c r="F47" s="97"/>
      <c r="G47" s="98"/>
      <c r="H47" s="97"/>
      <c r="I47" s="98"/>
      <c r="J47" s="97"/>
      <c r="K47" s="98"/>
      <c r="L47" s="97">
        <v>14</v>
      </c>
      <c r="M47" s="98">
        <f>(L47*1000)/54</f>
        <v>259.25925925925924</v>
      </c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1</v>
      </c>
      <c r="AE47" s="98">
        <f t="shared" si="1"/>
        <v>259.25925925925924</v>
      </c>
    </row>
    <row r="48" spans="1:31" s="15" customFormat="1" ht="18" customHeight="1">
      <c r="A48" s="17">
        <v>43</v>
      </c>
      <c r="B48" s="45" t="s">
        <v>152</v>
      </c>
      <c r="C48" s="24" t="s">
        <v>123</v>
      </c>
      <c r="D48" s="97"/>
      <c r="E48" s="98"/>
      <c r="F48" s="102">
        <v>22</v>
      </c>
      <c r="G48" s="98">
        <f>(F48*1000)/79</f>
        <v>278.4810126582278</v>
      </c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100"/>
      <c r="V48" s="97"/>
      <c r="W48" s="98"/>
      <c r="X48" s="97"/>
      <c r="Y48" s="98"/>
      <c r="Z48" s="97"/>
      <c r="AA48" s="98"/>
      <c r="AB48" s="99"/>
      <c r="AC48" s="98"/>
      <c r="AD48" s="100">
        <v>1</v>
      </c>
      <c r="AE48" s="98">
        <f t="shared" si="1"/>
        <v>278.4810126582278</v>
      </c>
    </row>
    <row r="49" spans="1:31" s="15" customFormat="1" ht="18" customHeight="1">
      <c r="A49" s="17">
        <v>44</v>
      </c>
      <c r="B49" s="45" t="s">
        <v>176</v>
      </c>
      <c r="C49" s="51" t="s">
        <v>127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>
        <v>15</v>
      </c>
      <c r="O49" s="98">
        <f>(N49*1000)/50</f>
        <v>300</v>
      </c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1</v>
      </c>
      <c r="AE49" s="98">
        <f t="shared" si="1"/>
        <v>300</v>
      </c>
    </row>
    <row r="50" spans="1:31" s="15" customFormat="1" ht="18" customHeight="1">
      <c r="A50" s="17">
        <v>45</v>
      </c>
      <c r="B50" s="45" t="s">
        <v>31</v>
      </c>
      <c r="C50" s="52" t="s">
        <v>121</v>
      </c>
      <c r="D50" s="97">
        <v>24</v>
      </c>
      <c r="E50" s="98">
        <f>(D50*1000)/77</f>
        <v>311.68831168831167</v>
      </c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1</v>
      </c>
      <c r="AE50" s="98">
        <f t="shared" si="1"/>
        <v>311.68831168831167</v>
      </c>
    </row>
    <row r="51" spans="1:31" s="15" customFormat="1" ht="18" customHeight="1">
      <c r="A51" s="17">
        <v>46</v>
      </c>
      <c r="B51" s="50" t="s">
        <v>387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>
        <v>19</v>
      </c>
      <c r="O51" s="98">
        <f>(N51*1000)/50</f>
        <v>380</v>
      </c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1"/>
        <v>380</v>
      </c>
    </row>
    <row r="52" spans="1:31" s="15" customFormat="1" ht="18" customHeight="1">
      <c r="A52" s="17">
        <v>47</v>
      </c>
      <c r="B52" s="50" t="s">
        <v>92</v>
      </c>
      <c r="C52" s="19" t="s">
        <v>121</v>
      </c>
      <c r="D52" s="97"/>
      <c r="E52" s="98"/>
      <c r="F52" s="97"/>
      <c r="G52" s="98"/>
      <c r="H52" s="97"/>
      <c r="I52" s="98"/>
      <c r="J52" s="25"/>
      <c r="K52" s="98"/>
      <c r="L52" s="97">
        <v>21</v>
      </c>
      <c r="M52" s="98">
        <f>(L52*1000)/54</f>
        <v>388.8888888888889</v>
      </c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1</v>
      </c>
      <c r="AE52" s="98">
        <f t="shared" si="1"/>
        <v>388.8888888888889</v>
      </c>
    </row>
    <row r="53" spans="1:31" s="15" customFormat="1" ht="18" customHeight="1">
      <c r="A53" s="17">
        <v>48</v>
      </c>
      <c r="B53" s="50" t="s">
        <v>28</v>
      </c>
      <c r="C53" s="51" t="s">
        <v>121</v>
      </c>
      <c r="D53" s="97">
        <v>31</v>
      </c>
      <c r="E53" s="98">
        <f>(D53*1000)/77</f>
        <v>402.5974025974026</v>
      </c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1</v>
      </c>
      <c r="AE53" s="98">
        <f t="shared" si="1"/>
        <v>402.5974025974026</v>
      </c>
    </row>
    <row r="54" spans="1:32" s="15" customFormat="1" ht="18" customHeight="1">
      <c r="A54" s="17">
        <v>49</v>
      </c>
      <c r="B54" s="50" t="s">
        <v>132</v>
      </c>
      <c r="C54" s="51" t="s">
        <v>123</v>
      </c>
      <c r="D54" s="97"/>
      <c r="E54" s="98"/>
      <c r="F54" s="97"/>
      <c r="G54" s="98"/>
      <c r="H54" s="97"/>
      <c r="I54" s="98"/>
      <c r="J54" s="97">
        <v>25</v>
      </c>
      <c r="K54" s="98">
        <f>(J54*1000)/51</f>
        <v>490.19607843137254</v>
      </c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1</v>
      </c>
      <c r="AE54" s="98">
        <f t="shared" si="1"/>
        <v>490.19607843137254</v>
      </c>
      <c r="AF54"/>
    </row>
    <row r="55" spans="1:32" s="15" customFormat="1" ht="18" customHeight="1">
      <c r="A55" s="17">
        <v>50</v>
      </c>
      <c r="B55" s="95" t="s">
        <v>23</v>
      </c>
      <c r="C55" s="51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1"/>
        <v>0</v>
      </c>
      <c r="AF55"/>
    </row>
    <row r="56" spans="1:31" ht="18" customHeight="1">
      <c r="A56" s="17">
        <v>51</v>
      </c>
      <c r="B56" s="45" t="s">
        <v>46</v>
      </c>
      <c r="C56" s="51" t="s">
        <v>121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1"/>
        <v>0</v>
      </c>
    </row>
    <row r="57" spans="1:31" ht="18" customHeight="1">
      <c r="A57" s="17">
        <v>52</v>
      </c>
      <c r="B57" s="50" t="s">
        <v>15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1"/>
        <v>0</v>
      </c>
    </row>
    <row r="58" spans="1:31" ht="18" customHeight="1">
      <c r="A58" s="17">
        <v>53</v>
      </c>
      <c r="B58" s="50" t="s">
        <v>96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1"/>
        <v>0</v>
      </c>
    </row>
    <row r="59" spans="1:31" ht="18" customHeight="1">
      <c r="A59" s="17">
        <v>54</v>
      </c>
      <c r="B59" s="50" t="s">
        <v>131</v>
      </c>
      <c r="C59" s="51" t="s">
        <v>127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1"/>
        <v>0</v>
      </c>
    </row>
    <row r="60" spans="1:31" ht="18" customHeight="1">
      <c r="A60" s="17">
        <v>55</v>
      </c>
      <c r="B60" s="50" t="s">
        <v>242</v>
      </c>
      <c r="C60" s="52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1"/>
        <v>0</v>
      </c>
    </row>
    <row r="61" spans="1:31" ht="18" customHeight="1">
      <c r="A61" s="17">
        <v>56</v>
      </c>
      <c r="B61" s="94" t="s">
        <v>384</v>
      </c>
      <c r="C61" s="51" t="s">
        <v>125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1"/>
        <v>0</v>
      </c>
    </row>
    <row r="62" spans="1:31" ht="18" customHeight="1">
      <c r="A62" s="17">
        <v>57</v>
      </c>
      <c r="B62" s="50" t="s">
        <v>40</v>
      </c>
      <c r="C62" s="51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1"/>
        <v>0</v>
      </c>
    </row>
    <row r="63" spans="1:31" ht="18" customHeight="1">
      <c r="A63" s="17">
        <v>58</v>
      </c>
      <c r="B63" s="53" t="s">
        <v>86</v>
      </c>
      <c r="C63" s="52" t="s">
        <v>121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1"/>
        <v>0</v>
      </c>
    </row>
    <row r="64" spans="1:31" ht="18" customHeight="1">
      <c r="A64" s="17">
        <v>59</v>
      </c>
      <c r="B64" s="45" t="s">
        <v>36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1"/>
        <v>0</v>
      </c>
    </row>
    <row r="65" spans="1:31" ht="18" customHeight="1">
      <c r="A65" s="17">
        <v>60</v>
      </c>
      <c r="B65" s="50" t="s">
        <v>49</v>
      </c>
      <c r="C65" s="51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1"/>
        <v>0</v>
      </c>
    </row>
    <row r="66" spans="1:31" ht="18" customHeight="1">
      <c r="A66" s="17">
        <v>61</v>
      </c>
      <c r="B66" s="50" t="s">
        <v>61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1"/>
        <v>0</v>
      </c>
    </row>
    <row r="67" spans="1:31" ht="18" customHeight="1">
      <c r="A67" s="17">
        <v>62</v>
      </c>
      <c r="B67" s="50" t="s">
        <v>156</v>
      </c>
      <c r="C67" s="52" t="s">
        <v>123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1"/>
        <v>0</v>
      </c>
    </row>
    <row r="68" spans="1:31" ht="18" customHeight="1">
      <c r="A68" s="17">
        <v>63</v>
      </c>
      <c r="B68" s="55" t="s">
        <v>397</v>
      </c>
      <c r="C68" s="51" t="s">
        <v>121</v>
      </c>
      <c r="D68" s="97"/>
      <c r="E68" s="98"/>
      <c r="F68" s="25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1"/>
        <v>0</v>
      </c>
    </row>
    <row r="69" spans="1:31" ht="18" customHeight="1">
      <c r="A69" s="17">
        <v>64</v>
      </c>
      <c r="B69" s="50" t="s">
        <v>395</v>
      </c>
      <c r="C69" s="19" t="s">
        <v>127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1"/>
        <v>0</v>
      </c>
    </row>
    <row r="70" spans="1:31" ht="18" customHeight="1">
      <c r="A70" s="17">
        <v>65</v>
      </c>
      <c r="B70" s="50" t="s">
        <v>52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2" ref="AE70:AE85">E70+G70+I70+K70+M70+O70+Q70+S70+U70+W70+Y70+AA70+AC70</f>
        <v>0</v>
      </c>
    </row>
    <row r="71" spans="1:31" ht="18" customHeight="1">
      <c r="A71" s="17">
        <v>66</v>
      </c>
      <c r="B71" s="50" t="s">
        <v>94</v>
      </c>
      <c r="C71" s="51" t="s">
        <v>121</v>
      </c>
      <c r="D71" s="97"/>
      <c r="E71" s="98"/>
      <c r="F71" s="100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2"/>
        <v>0</v>
      </c>
    </row>
    <row r="72" spans="1:31" ht="18" customHeight="1">
      <c r="A72" s="17">
        <v>67</v>
      </c>
      <c r="B72" s="50" t="s">
        <v>394</v>
      </c>
      <c r="C72" s="52" t="s">
        <v>127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2"/>
        <v>0</v>
      </c>
    </row>
    <row r="73" spans="1:31" ht="18" customHeight="1">
      <c r="A73" s="17">
        <v>68</v>
      </c>
      <c r="B73" s="53" t="s">
        <v>385</v>
      </c>
      <c r="C73" s="52" t="s">
        <v>125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2"/>
        <v>0</v>
      </c>
    </row>
    <row r="74" spans="1:31" ht="18" customHeight="1">
      <c r="A74" s="17">
        <v>69</v>
      </c>
      <c r="B74" s="95" t="s">
        <v>33</v>
      </c>
      <c r="C74" s="51" t="s">
        <v>121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2"/>
        <v>0</v>
      </c>
    </row>
    <row r="75" spans="1:31" ht="18" customHeight="1">
      <c r="A75" s="17">
        <v>70</v>
      </c>
      <c r="B75" s="50" t="s">
        <v>48</v>
      </c>
      <c r="C75" s="52" t="s">
        <v>121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2"/>
        <v>0</v>
      </c>
    </row>
    <row r="76" spans="1:31" ht="18" customHeight="1">
      <c r="A76" s="17">
        <v>71</v>
      </c>
      <c r="B76" s="50" t="s">
        <v>44</v>
      </c>
      <c r="C76" s="52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2"/>
        <v>0</v>
      </c>
    </row>
    <row r="77" spans="1:31" ht="18" customHeight="1">
      <c r="A77" s="17">
        <v>72</v>
      </c>
      <c r="B77" s="50" t="s">
        <v>35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2"/>
        <v>0</v>
      </c>
    </row>
    <row r="78" spans="1:31" ht="18" customHeight="1">
      <c r="A78" s="17">
        <v>73</v>
      </c>
      <c r="B78" s="95" t="s">
        <v>24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2"/>
        <v>0</v>
      </c>
    </row>
    <row r="79" spans="1:31" ht="18" customHeight="1">
      <c r="A79" s="17">
        <v>74</v>
      </c>
      <c r="B79" s="50" t="s">
        <v>237</v>
      </c>
      <c r="C79" s="52" t="s">
        <v>123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2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2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2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2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2"/>
        <v>0</v>
      </c>
    </row>
    <row r="84" spans="1:31" ht="18" customHeight="1">
      <c r="A84" s="17">
        <v>79</v>
      </c>
      <c r="B84" s="50" t="s">
        <v>190</v>
      </c>
      <c r="C84" s="51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2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2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J4:K4"/>
    <mergeCell ref="L4:M4"/>
    <mergeCell ref="N4:O4"/>
    <mergeCell ref="P4:Q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I13" sqref="I13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135</v>
      </c>
      <c r="C6" s="51" t="s">
        <v>127</v>
      </c>
      <c r="D6" s="97">
        <v>4</v>
      </c>
      <c r="E6" s="98">
        <f>(D6*1000)/77</f>
        <v>51.94805194805195</v>
      </c>
      <c r="F6" s="97">
        <v>14</v>
      </c>
      <c r="G6" s="98">
        <f aca="true" t="shared" si="0" ref="G6:G11">(F6*1000)/79</f>
        <v>177.21518987341773</v>
      </c>
      <c r="H6" s="97"/>
      <c r="I6" s="98"/>
      <c r="J6" s="97">
        <v>15</v>
      </c>
      <c r="K6" s="98">
        <f>(J6*1000)/51</f>
        <v>294.11764705882354</v>
      </c>
      <c r="L6" s="97">
        <v>15</v>
      </c>
      <c r="M6" s="98">
        <f>(L6*1000)/54</f>
        <v>277.77777777777777</v>
      </c>
      <c r="N6" s="97">
        <v>8</v>
      </c>
      <c r="O6" s="98">
        <f>(N6*1000)/50</f>
        <v>160</v>
      </c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5</v>
      </c>
      <c r="AE6" s="98">
        <f aca="true" t="shared" si="1" ref="AE6:AE37">E6+G6+I6+K6+M6+O6+Q6+S6+U6+W6+Y6+AA6+AC6</f>
        <v>961.0586666580709</v>
      </c>
      <c r="AF6" s="16"/>
    </row>
    <row r="7" spans="1:32" s="15" customFormat="1" ht="18" customHeight="1">
      <c r="A7" s="17">
        <v>2</v>
      </c>
      <c r="B7" s="50" t="s">
        <v>45</v>
      </c>
      <c r="C7" s="52" t="s">
        <v>121</v>
      </c>
      <c r="D7" s="97">
        <v>23</v>
      </c>
      <c r="E7" s="98">
        <f>(D7*1000)/77</f>
        <v>298.7012987012987</v>
      </c>
      <c r="F7" s="97">
        <v>24</v>
      </c>
      <c r="G7" s="98">
        <f t="shared" si="0"/>
        <v>303.7974683544304</v>
      </c>
      <c r="H7" s="97"/>
      <c r="I7" s="98"/>
      <c r="J7" s="97"/>
      <c r="K7" s="98"/>
      <c r="L7" s="97">
        <v>4</v>
      </c>
      <c r="M7" s="98">
        <f>(L7*1000)/54</f>
        <v>74.07407407407408</v>
      </c>
      <c r="N7" s="97">
        <v>17</v>
      </c>
      <c r="O7" s="98">
        <f>(N7*1000)/50</f>
        <v>340</v>
      </c>
      <c r="P7" s="97">
        <v>23</v>
      </c>
      <c r="Q7" s="98">
        <f>(P7*1000)/54</f>
        <v>425.9259259259259</v>
      </c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5</v>
      </c>
      <c r="AE7" s="98">
        <f t="shared" si="1"/>
        <v>1442.498767055729</v>
      </c>
      <c r="AF7" s="16"/>
    </row>
    <row r="8" spans="1:32" ht="18" customHeight="1">
      <c r="A8" s="17">
        <v>3</v>
      </c>
      <c r="B8" s="50" t="s">
        <v>16</v>
      </c>
      <c r="C8" s="51" t="s">
        <v>121</v>
      </c>
      <c r="D8" s="97">
        <v>12</v>
      </c>
      <c r="E8" s="98">
        <f>(D8*1000)/77</f>
        <v>155.84415584415584</v>
      </c>
      <c r="F8" s="97">
        <v>36</v>
      </c>
      <c r="G8" s="98">
        <f t="shared" si="0"/>
        <v>455.69620253164555</v>
      </c>
      <c r="H8" s="97"/>
      <c r="I8" s="98"/>
      <c r="J8" s="97"/>
      <c r="K8" s="98"/>
      <c r="L8" s="97">
        <v>18</v>
      </c>
      <c r="M8" s="98">
        <f>(L8*1000)/54</f>
        <v>333.3333333333333</v>
      </c>
      <c r="N8" s="97">
        <v>5</v>
      </c>
      <c r="O8" s="98">
        <f>(N8*1000)/50</f>
        <v>100</v>
      </c>
      <c r="P8" s="97">
        <v>24</v>
      </c>
      <c r="Q8" s="98">
        <f>(P8*1000)/54</f>
        <v>444.44444444444446</v>
      </c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5</v>
      </c>
      <c r="AE8" s="98">
        <f t="shared" si="1"/>
        <v>1489.318136153579</v>
      </c>
      <c r="AF8" s="2"/>
    </row>
    <row r="9" spans="1:32" ht="18" customHeight="1">
      <c r="A9" s="17">
        <v>4</v>
      </c>
      <c r="B9" s="50" t="s">
        <v>129</v>
      </c>
      <c r="C9" s="52" t="s">
        <v>127</v>
      </c>
      <c r="D9" s="97"/>
      <c r="E9" s="98"/>
      <c r="F9" s="97">
        <v>2</v>
      </c>
      <c r="G9" s="98">
        <f t="shared" si="0"/>
        <v>25.31645569620253</v>
      </c>
      <c r="H9" s="97"/>
      <c r="I9" s="98"/>
      <c r="J9" s="97">
        <v>11</v>
      </c>
      <c r="K9" s="98">
        <f>(J9*1000)/51</f>
        <v>215.68627450980392</v>
      </c>
      <c r="L9" s="97">
        <v>1</v>
      </c>
      <c r="M9" s="98">
        <f>(L9*1000)/54</f>
        <v>18.51851851851852</v>
      </c>
      <c r="N9" s="97">
        <v>14</v>
      </c>
      <c r="O9" s="98">
        <f>(N9*1000)/50</f>
        <v>280</v>
      </c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4</v>
      </c>
      <c r="AE9" s="98">
        <f t="shared" si="1"/>
        <v>539.521248724525</v>
      </c>
      <c r="AF9" s="2"/>
    </row>
    <row r="10" spans="1:32" ht="18" customHeight="1">
      <c r="A10" s="17">
        <v>5</v>
      </c>
      <c r="B10" s="50" t="s">
        <v>122</v>
      </c>
      <c r="C10" s="52" t="s">
        <v>123</v>
      </c>
      <c r="D10" s="97">
        <v>13</v>
      </c>
      <c r="E10" s="98">
        <f>(D10*1000)/77</f>
        <v>168.83116883116884</v>
      </c>
      <c r="F10" s="97">
        <v>7</v>
      </c>
      <c r="G10" s="98">
        <f t="shared" si="0"/>
        <v>88.60759493670886</v>
      </c>
      <c r="H10" s="97">
        <v>5</v>
      </c>
      <c r="I10" s="98">
        <f>(H10*1000)/38</f>
        <v>131.57894736842104</v>
      </c>
      <c r="J10" s="97">
        <v>9</v>
      </c>
      <c r="K10" s="98">
        <f>(J10*1000)/51</f>
        <v>176.47058823529412</v>
      </c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4</v>
      </c>
      <c r="AE10" s="98">
        <f t="shared" si="1"/>
        <v>565.4882993715929</v>
      </c>
      <c r="AF10" s="2"/>
    </row>
    <row r="11" spans="1:32" ht="18" customHeight="1">
      <c r="A11" s="17">
        <v>6</v>
      </c>
      <c r="B11" s="50" t="s">
        <v>26</v>
      </c>
      <c r="C11" s="52" t="s">
        <v>121</v>
      </c>
      <c r="D11" s="97"/>
      <c r="E11" s="98"/>
      <c r="F11" s="97">
        <v>10</v>
      </c>
      <c r="G11" s="98">
        <f t="shared" si="0"/>
        <v>126.58227848101266</v>
      </c>
      <c r="H11" s="97"/>
      <c r="I11" s="98"/>
      <c r="J11" s="97">
        <v>13</v>
      </c>
      <c r="K11" s="98">
        <f>(J11*1000)/51</f>
        <v>254.90196078431373</v>
      </c>
      <c r="L11" s="97">
        <v>9</v>
      </c>
      <c r="M11" s="98">
        <f>(L11*1000)/54</f>
        <v>166.66666666666666</v>
      </c>
      <c r="N11" s="97"/>
      <c r="O11" s="98"/>
      <c r="P11" s="97">
        <v>2</v>
      </c>
      <c r="Q11" s="98">
        <f>(P11*1000)/54</f>
        <v>37.03703703703704</v>
      </c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4</v>
      </c>
      <c r="AE11" s="98">
        <f t="shared" si="1"/>
        <v>585.1879429690301</v>
      </c>
      <c r="AF11" s="2"/>
    </row>
    <row r="12" spans="1:32" s="15" customFormat="1" ht="18" customHeight="1">
      <c r="A12" s="17">
        <v>7</v>
      </c>
      <c r="B12" s="50" t="s">
        <v>139</v>
      </c>
      <c r="C12" s="52" t="s">
        <v>123</v>
      </c>
      <c r="D12" s="97">
        <v>1</v>
      </c>
      <c r="E12" s="98">
        <f>(D12*1000)/77</f>
        <v>12.987012987012987</v>
      </c>
      <c r="F12" s="97"/>
      <c r="G12" s="98"/>
      <c r="H12" s="97">
        <v>12</v>
      </c>
      <c r="I12" s="98">
        <f>(H12*1000)/38</f>
        <v>315.7894736842105</v>
      </c>
      <c r="J12" s="97">
        <v>3</v>
      </c>
      <c r="K12" s="98">
        <f>(J12*1000)/51</f>
        <v>58.8235294117647</v>
      </c>
      <c r="L12" s="97">
        <v>17</v>
      </c>
      <c r="M12" s="98">
        <f>(L12*1000)/54</f>
        <v>314.81481481481484</v>
      </c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4</v>
      </c>
      <c r="AE12" s="98">
        <f t="shared" si="1"/>
        <v>702.4148308978031</v>
      </c>
      <c r="AF12" s="16"/>
    </row>
    <row r="13" spans="1:32" s="15" customFormat="1" ht="18" customHeight="1">
      <c r="A13" s="17">
        <v>8</v>
      </c>
      <c r="B13" s="50" t="s">
        <v>87</v>
      </c>
      <c r="C13" s="51" t="s">
        <v>121</v>
      </c>
      <c r="D13" s="97">
        <v>19</v>
      </c>
      <c r="E13" s="98">
        <f>(D13*1000)/77</f>
        <v>246.75324675324674</v>
      </c>
      <c r="F13" s="97"/>
      <c r="G13" s="98"/>
      <c r="H13" s="97"/>
      <c r="I13" s="98"/>
      <c r="J13" s="97">
        <v>23</v>
      </c>
      <c r="K13" s="98">
        <f>(J13*1000)/51</f>
        <v>450.98039215686276</v>
      </c>
      <c r="L13" s="97"/>
      <c r="M13" s="98"/>
      <c r="N13" s="97">
        <v>4</v>
      </c>
      <c r="O13" s="98">
        <f>(N13*1000)/50</f>
        <v>80</v>
      </c>
      <c r="P13" s="97">
        <v>12</v>
      </c>
      <c r="Q13" s="98">
        <f>(P13*1000)/54</f>
        <v>222.22222222222223</v>
      </c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4</v>
      </c>
      <c r="AE13" s="98">
        <f t="shared" si="1"/>
        <v>999.9558611323316</v>
      </c>
      <c r="AF13" s="16"/>
    </row>
    <row r="14" spans="1:32" ht="18" customHeight="1">
      <c r="A14" s="17">
        <v>9</v>
      </c>
      <c r="B14" s="50" t="s">
        <v>19</v>
      </c>
      <c r="C14" s="51" t="s">
        <v>121</v>
      </c>
      <c r="D14" s="97">
        <v>9</v>
      </c>
      <c r="E14" s="98">
        <f>(D14*1000)/77</f>
        <v>116.88311688311688</v>
      </c>
      <c r="F14" s="97">
        <v>23</v>
      </c>
      <c r="G14" s="98">
        <f>(F14*1000)/79</f>
        <v>291.1392405063291</v>
      </c>
      <c r="H14" s="97"/>
      <c r="I14" s="98"/>
      <c r="J14" s="97"/>
      <c r="K14" s="98"/>
      <c r="L14" s="97">
        <v>24</v>
      </c>
      <c r="M14" s="98">
        <f>(L14*1000)/54</f>
        <v>444.44444444444446</v>
      </c>
      <c r="N14" s="97"/>
      <c r="O14" s="98"/>
      <c r="P14" s="97">
        <v>19</v>
      </c>
      <c r="Q14" s="98">
        <f>(P14*1000)/54</f>
        <v>351.85185185185185</v>
      </c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4</v>
      </c>
      <c r="AE14" s="98">
        <f t="shared" si="1"/>
        <v>1204.3186536857424</v>
      </c>
      <c r="AF14" s="2"/>
    </row>
    <row r="15" spans="1:32" ht="18" customHeight="1">
      <c r="A15" s="17">
        <v>10</v>
      </c>
      <c r="B15" s="45" t="s">
        <v>91</v>
      </c>
      <c r="C15" s="52" t="s">
        <v>121</v>
      </c>
      <c r="D15" s="97"/>
      <c r="E15" s="98"/>
      <c r="F15" s="97">
        <v>21</v>
      </c>
      <c r="G15" s="98">
        <f>(F15*1000)/79</f>
        <v>265.82278481012656</v>
      </c>
      <c r="H15" s="97">
        <v>2</v>
      </c>
      <c r="I15" s="98">
        <f>(H15*1000)/38</f>
        <v>52.63157894736842</v>
      </c>
      <c r="J15" s="97">
        <v>1</v>
      </c>
      <c r="K15" s="98">
        <f>(J15*1000)/51</f>
        <v>19.607843137254903</v>
      </c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3</v>
      </c>
      <c r="AE15" s="98">
        <f t="shared" si="1"/>
        <v>338.0622068947499</v>
      </c>
      <c r="AF15" s="2"/>
    </row>
    <row r="16" spans="1:32" s="15" customFormat="1" ht="18" customHeight="1">
      <c r="A16" s="17">
        <v>11</v>
      </c>
      <c r="B16" s="50" t="s">
        <v>47</v>
      </c>
      <c r="C16" s="52" t="s">
        <v>121</v>
      </c>
      <c r="D16" s="97">
        <v>28</v>
      </c>
      <c r="E16" s="98">
        <f>(D16*1000)/77</f>
        <v>363.6363636363636</v>
      </c>
      <c r="F16" s="97"/>
      <c r="G16" s="98"/>
      <c r="H16" s="101"/>
      <c r="I16" s="98"/>
      <c r="J16" s="97"/>
      <c r="K16" s="98"/>
      <c r="L16" s="97">
        <v>2</v>
      </c>
      <c r="M16" s="98">
        <f>(L16*1000)/54</f>
        <v>37.03703703703704</v>
      </c>
      <c r="N16" s="97">
        <v>1</v>
      </c>
      <c r="O16" s="98">
        <f>(N16*1000)/50</f>
        <v>20</v>
      </c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3</v>
      </c>
      <c r="AE16" s="98">
        <f t="shared" si="1"/>
        <v>420.6734006734007</v>
      </c>
      <c r="AF16" s="16"/>
    </row>
    <row r="17" spans="1:32" ht="18" customHeight="1">
      <c r="A17" s="17">
        <v>12</v>
      </c>
      <c r="B17" s="50" t="s">
        <v>27</v>
      </c>
      <c r="C17" s="51" t="s">
        <v>121</v>
      </c>
      <c r="D17" s="97"/>
      <c r="E17" s="98"/>
      <c r="F17" s="97">
        <v>3</v>
      </c>
      <c r="G17" s="98">
        <f>(F17*1000)/79</f>
        <v>37.9746835443038</v>
      </c>
      <c r="H17" s="101"/>
      <c r="I17" s="98"/>
      <c r="J17" s="97"/>
      <c r="K17" s="98"/>
      <c r="L17" s="97"/>
      <c r="M17" s="98"/>
      <c r="N17" s="97">
        <v>25</v>
      </c>
      <c r="O17" s="98">
        <f>(N17*1000)/50</f>
        <v>500</v>
      </c>
      <c r="P17" s="97">
        <v>1</v>
      </c>
      <c r="Q17" s="98">
        <f>(P17*1000)/54</f>
        <v>18.51851851851852</v>
      </c>
      <c r="R17" s="97"/>
      <c r="S17" s="98"/>
      <c r="T17" s="97"/>
      <c r="U17" s="98"/>
      <c r="V17" s="97"/>
      <c r="W17" s="98"/>
      <c r="X17" s="97"/>
      <c r="Y17" s="100"/>
      <c r="Z17" s="97"/>
      <c r="AA17" s="98"/>
      <c r="AB17" s="99"/>
      <c r="AC17" s="98"/>
      <c r="AD17" s="100">
        <v>3</v>
      </c>
      <c r="AE17" s="98">
        <f t="shared" si="1"/>
        <v>556.4932020628223</v>
      </c>
      <c r="AF17" s="2"/>
    </row>
    <row r="18" spans="1:32" ht="18" customHeight="1">
      <c r="A18" s="17">
        <v>13</v>
      </c>
      <c r="B18" s="50" t="s">
        <v>32</v>
      </c>
      <c r="C18" s="52" t="s">
        <v>121</v>
      </c>
      <c r="D18" s="97">
        <v>16</v>
      </c>
      <c r="E18" s="98">
        <f>(D18*1000)/77</f>
        <v>207.7922077922078</v>
      </c>
      <c r="F18" s="97"/>
      <c r="G18" s="98"/>
      <c r="H18" s="101"/>
      <c r="I18" s="98"/>
      <c r="J18" s="97"/>
      <c r="K18" s="98"/>
      <c r="L18" s="97"/>
      <c r="M18" s="98"/>
      <c r="N18" s="97">
        <v>23</v>
      </c>
      <c r="O18" s="98">
        <f>(N18*1000)/50</f>
        <v>460</v>
      </c>
      <c r="P18" s="97">
        <v>3</v>
      </c>
      <c r="Q18" s="98">
        <f>(P18*1000)/54</f>
        <v>55.55555555555556</v>
      </c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3</v>
      </c>
      <c r="AE18" s="98">
        <f t="shared" si="1"/>
        <v>723.3477633477634</v>
      </c>
      <c r="AF18" s="2"/>
    </row>
    <row r="19" spans="1:32" ht="18" customHeight="1">
      <c r="A19" s="17">
        <v>14</v>
      </c>
      <c r="B19" s="45" t="s">
        <v>18</v>
      </c>
      <c r="C19" s="51" t="s">
        <v>121</v>
      </c>
      <c r="D19" s="97">
        <v>14</v>
      </c>
      <c r="E19" s="98">
        <f>(D19*1000)/77</f>
        <v>181.8181818181818</v>
      </c>
      <c r="F19" s="100"/>
      <c r="G19" s="98"/>
      <c r="H19" s="101"/>
      <c r="I19" s="98"/>
      <c r="J19" s="97"/>
      <c r="K19" s="98"/>
      <c r="L19" s="97"/>
      <c r="M19" s="98"/>
      <c r="N19" s="97">
        <v>24</v>
      </c>
      <c r="O19" s="98">
        <f>(N19*1000)/50</f>
        <v>480</v>
      </c>
      <c r="P19" s="97">
        <v>8</v>
      </c>
      <c r="Q19" s="98">
        <f>(P19*1000)/54</f>
        <v>148.14814814814815</v>
      </c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3</v>
      </c>
      <c r="AE19" s="98">
        <f t="shared" si="1"/>
        <v>809.9663299663299</v>
      </c>
      <c r="AF19" s="2"/>
    </row>
    <row r="20" spans="1:32" ht="18" customHeight="1">
      <c r="A20" s="17">
        <v>15</v>
      </c>
      <c r="B20" s="53" t="s">
        <v>153</v>
      </c>
      <c r="C20" s="52" t="s">
        <v>127</v>
      </c>
      <c r="D20" s="97">
        <v>35</v>
      </c>
      <c r="E20" s="98">
        <f>(D20*1000)/77</f>
        <v>454.54545454545456</v>
      </c>
      <c r="F20" s="97"/>
      <c r="G20" s="98"/>
      <c r="H20" s="97">
        <v>8</v>
      </c>
      <c r="I20" s="98">
        <f>(H20*1000)/38</f>
        <v>210.52631578947367</v>
      </c>
      <c r="J20" s="97"/>
      <c r="K20" s="98"/>
      <c r="L20" s="97">
        <v>14</v>
      </c>
      <c r="M20" s="98">
        <f>(L20*1000)/54</f>
        <v>259.25925925925924</v>
      </c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3</v>
      </c>
      <c r="AE20" s="98">
        <f t="shared" si="1"/>
        <v>924.3310295941875</v>
      </c>
      <c r="AF20" s="2"/>
    </row>
    <row r="21" spans="1:32" s="15" customFormat="1" ht="18" customHeight="1">
      <c r="A21" s="17">
        <v>16</v>
      </c>
      <c r="B21" s="50" t="s">
        <v>29</v>
      </c>
      <c r="C21" s="51" t="s">
        <v>121</v>
      </c>
      <c r="D21" s="97"/>
      <c r="E21" s="98"/>
      <c r="F21" s="100"/>
      <c r="G21" s="98"/>
      <c r="H21" s="97"/>
      <c r="I21" s="98"/>
      <c r="J21" s="97">
        <v>12</v>
      </c>
      <c r="K21" s="98">
        <f>(J21*1000)/51</f>
        <v>235.2941176470588</v>
      </c>
      <c r="L21" s="97"/>
      <c r="M21" s="98"/>
      <c r="N21" s="97">
        <v>22</v>
      </c>
      <c r="O21" s="98">
        <f>(N21*1000)/50</f>
        <v>440</v>
      </c>
      <c r="P21" s="97">
        <v>17</v>
      </c>
      <c r="Q21" s="98">
        <f>(P21*1000)/54</f>
        <v>314.81481481481484</v>
      </c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3</v>
      </c>
      <c r="AE21" s="98">
        <f t="shared" si="1"/>
        <v>990.1089324618736</v>
      </c>
      <c r="AF21" s="16"/>
    </row>
    <row r="22" spans="1:32" s="15" customFormat="1" ht="18" customHeight="1">
      <c r="A22" s="17">
        <v>17</v>
      </c>
      <c r="B22" s="50" t="s">
        <v>90</v>
      </c>
      <c r="C22" s="52" t="s">
        <v>121</v>
      </c>
      <c r="D22" s="97"/>
      <c r="E22" s="98"/>
      <c r="F22" s="97">
        <v>34</v>
      </c>
      <c r="G22" s="98">
        <f>(F22*1000)/79</f>
        <v>430.37974683544303</v>
      </c>
      <c r="H22" s="97"/>
      <c r="I22" s="98"/>
      <c r="J22" s="97">
        <v>18</v>
      </c>
      <c r="K22" s="98">
        <f>(J22*1000)/51</f>
        <v>352.94117647058823</v>
      </c>
      <c r="L22" s="97"/>
      <c r="M22" s="98"/>
      <c r="N22" s="97">
        <v>12</v>
      </c>
      <c r="O22" s="98">
        <f>(N22*1000)/50</f>
        <v>240</v>
      </c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3</v>
      </c>
      <c r="AE22" s="98">
        <f t="shared" si="1"/>
        <v>1023.3209233060313</v>
      </c>
      <c r="AF22" s="16"/>
    </row>
    <row r="23" spans="1:32" ht="18" customHeight="1">
      <c r="A23" s="17">
        <v>18</v>
      </c>
      <c r="B23" s="50" t="s">
        <v>17</v>
      </c>
      <c r="C23" s="24" t="s">
        <v>121</v>
      </c>
      <c r="D23" s="97">
        <v>29</v>
      </c>
      <c r="E23" s="98">
        <f>(D23*1000)/77</f>
        <v>376.6233766233766</v>
      </c>
      <c r="F23" s="97"/>
      <c r="G23" s="98"/>
      <c r="H23" s="97"/>
      <c r="I23" s="98"/>
      <c r="J23" s="97"/>
      <c r="K23" s="98"/>
      <c r="L23" s="97"/>
      <c r="M23" s="98"/>
      <c r="N23" s="97">
        <v>21</v>
      </c>
      <c r="O23" s="98">
        <f>(N23*1000)/50</f>
        <v>420</v>
      </c>
      <c r="P23" s="97">
        <v>27</v>
      </c>
      <c r="Q23" s="98">
        <f>(P23*1000)/54</f>
        <v>500</v>
      </c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3</v>
      </c>
      <c r="AE23" s="98">
        <f t="shared" si="1"/>
        <v>1296.6233766233765</v>
      </c>
      <c r="AF23" s="2"/>
    </row>
    <row r="24" spans="1:32" ht="18" customHeight="1">
      <c r="A24" s="17">
        <v>19</v>
      </c>
      <c r="B24" s="50" t="s">
        <v>393</v>
      </c>
      <c r="C24" s="24" t="s">
        <v>127</v>
      </c>
      <c r="D24" s="97">
        <v>6</v>
      </c>
      <c r="E24" s="98">
        <f>(D24*1000)/77</f>
        <v>77.92207792207792</v>
      </c>
      <c r="F24" s="97">
        <v>9</v>
      </c>
      <c r="G24" s="98">
        <f>(F24*1000)/79</f>
        <v>113.92405063291139</v>
      </c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2</v>
      </c>
      <c r="AE24" s="98">
        <f t="shared" si="1"/>
        <v>191.84612855498932</v>
      </c>
      <c r="AF24" s="2"/>
    </row>
    <row r="25" spans="1:32" ht="18" customHeight="1">
      <c r="A25" s="17">
        <v>20</v>
      </c>
      <c r="B25" s="50" t="s">
        <v>50</v>
      </c>
      <c r="C25" s="52" t="s">
        <v>121</v>
      </c>
      <c r="D25" s="97">
        <v>7</v>
      </c>
      <c r="E25" s="98">
        <f>(D25*1000)/77</f>
        <v>90.9090909090909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>
        <v>10</v>
      </c>
      <c r="Q25" s="98">
        <f>(P25*1000)/54</f>
        <v>185.1851851851852</v>
      </c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2</v>
      </c>
      <c r="AE25" s="98">
        <f t="shared" si="1"/>
        <v>276.0942760942761</v>
      </c>
      <c r="AF25" s="2"/>
    </row>
    <row r="26" spans="1:32" ht="18" customHeight="1">
      <c r="A26" s="17">
        <v>21</v>
      </c>
      <c r="B26" s="45" t="s">
        <v>31</v>
      </c>
      <c r="C26" s="52" t="s">
        <v>121</v>
      </c>
      <c r="D26" s="97">
        <v>24</v>
      </c>
      <c r="E26" s="98">
        <f>(D26*1000)/77</f>
        <v>311.68831168831167</v>
      </c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>
        <v>5</v>
      </c>
      <c r="Q26" s="98">
        <f>(P26*1000)/54</f>
        <v>92.5925925925926</v>
      </c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2</v>
      </c>
      <c r="AE26" s="98">
        <f t="shared" si="1"/>
        <v>404.2809042809043</v>
      </c>
      <c r="AF26" s="2"/>
    </row>
    <row r="27" spans="1:32" s="15" customFormat="1" ht="18" customHeight="1">
      <c r="A27" s="17">
        <v>22</v>
      </c>
      <c r="B27" s="53" t="s">
        <v>13</v>
      </c>
      <c r="C27" s="52" t="s">
        <v>121</v>
      </c>
      <c r="D27" s="97"/>
      <c r="E27" s="98"/>
      <c r="F27" s="97">
        <v>29</v>
      </c>
      <c r="G27" s="98">
        <f>(F27*1000)/79</f>
        <v>367.0886075949367</v>
      </c>
      <c r="H27" s="97"/>
      <c r="I27" s="98"/>
      <c r="J27" s="102"/>
      <c r="K27" s="98"/>
      <c r="L27" s="97"/>
      <c r="M27" s="98"/>
      <c r="N27" s="97">
        <v>3</v>
      </c>
      <c r="O27" s="98">
        <f>(N27*1000)/50</f>
        <v>60</v>
      </c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2</v>
      </c>
      <c r="AE27" s="98">
        <f t="shared" si="1"/>
        <v>427.0886075949367</v>
      </c>
      <c r="AF27" s="16"/>
    </row>
    <row r="28" spans="1:32" s="15" customFormat="1" ht="18" customHeight="1">
      <c r="A28" s="17">
        <v>23</v>
      </c>
      <c r="B28" s="45" t="s">
        <v>137</v>
      </c>
      <c r="C28" s="51" t="s">
        <v>123</v>
      </c>
      <c r="D28" s="97">
        <v>8</v>
      </c>
      <c r="E28" s="98">
        <f>(D28*1000)/77</f>
        <v>103.8961038961039</v>
      </c>
      <c r="F28" s="97">
        <v>27</v>
      </c>
      <c r="G28" s="98">
        <f>(F28*1000)/79</f>
        <v>341.7721518987342</v>
      </c>
      <c r="H28" s="97"/>
      <c r="I28" s="98"/>
      <c r="J28" s="97"/>
      <c r="K28" s="98"/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2</v>
      </c>
      <c r="AE28" s="98">
        <f t="shared" si="1"/>
        <v>445.6682557948381</v>
      </c>
      <c r="AF28" s="16"/>
    </row>
    <row r="29" spans="1:31" ht="18" customHeight="1">
      <c r="A29" s="17">
        <v>24</v>
      </c>
      <c r="B29" s="50" t="s">
        <v>388</v>
      </c>
      <c r="C29" s="19" t="s">
        <v>121</v>
      </c>
      <c r="D29" s="97">
        <v>18</v>
      </c>
      <c r="E29" s="98">
        <f>(D29*1000)/77</f>
        <v>233.76623376623377</v>
      </c>
      <c r="F29" s="97"/>
      <c r="G29" s="98"/>
      <c r="H29" s="97"/>
      <c r="I29" s="98"/>
      <c r="J29" s="97"/>
      <c r="K29" s="98"/>
      <c r="L29" s="97">
        <v>12</v>
      </c>
      <c r="M29" s="98">
        <f>(L29*1000)/54</f>
        <v>222.22222222222223</v>
      </c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2</v>
      </c>
      <c r="AE29" s="98">
        <f t="shared" si="1"/>
        <v>455.988455988456</v>
      </c>
    </row>
    <row r="30" spans="1:31" ht="18" customHeight="1">
      <c r="A30" s="17">
        <v>25</v>
      </c>
      <c r="B30" s="45" t="s">
        <v>124</v>
      </c>
      <c r="C30" s="52" t="s">
        <v>125</v>
      </c>
      <c r="D30" s="97"/>
      <c r="E30" s="98"/>
      <c r="F30" s="97">
        <v>4</v>
      </c>
      <c r="G30" s="98">
        <f>(F30*1000)/79</f>
        <v>50.63291139240506</v>
      </c>
      <c r="H30" s="97">
        <v>16</v>
      </c>
      <c r="I30" s="98">
        <f>(H30*1000)/38</f>
        <v>421.05263157894734</v>
      </c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2</v>
      </c>
      <c r="AE30" s="98">
        <f t="shared" si="1"/>
        <v>471.6855429713524</v>
      </c>
    </row>
    <row r="31" spans="1:31" ht="18" customHeight="1">
      <c r="A31" s="17">
        <v>26</v>
      </c>
      <c r="B31" s="50" t="s">
        <v>174</v>
      </c>
      <c r="C31" s="51" t="s">
        <v>125</v>
      </c>
      <c r="D31" s="97"/>
      <c r="E31" s="98"/>
      <c r="F31" s="97"/>
      <c r="G31" s="98"/>
      <c r="H31" s="97"/>
      <c r="I31" s="98"/>
      <c r="J31" s="97">
        <v>17</v>
      </c>
      <c r="K31" s="98">
        <f>(J31*1000)/51</f>
        <v>333.3333333333333</v>
      </c>
      <c r="L31" s="97"/>
      <c r="M31" s="98"/>
      <c r="N31" s="97">
        <v>7</v>
      </c>
      <c r="O31" s="98">
        <f>(N31*1000)/50</f>
        <v>140</v>
      </c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2</v>
      </c>
      <c r="AE31" s="98">
        <f t="shared" si="1"/>
        <v>473.3333333333333</v>
      </c>
    </row>
    <row r="32" spans="1:31" ht="18" customHeight="1">
      <c r="A32" s="17">
        <v>27</v>
      </c>
      <c r="B32" s="50" t="s">
        <v>22</v>
      </c>
      <c r="C32" s="52" t="s">
        <v>121</v>
      </c>
      <c r="D32" s="97">
        <v>38</v>
      </c>
      <c r="E32" s="98">
        <f>(D32*1000)/77</f>
        <v>493.5064935064935</v>
      </c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2</v>
      </c>
      <c r="AE32" s="98">
        <f t="shared" si="1"/>
        <v>493.5064935064935</v>
      </c>
    </row>
    <row r="33" spans="1:31" s="15" customFormat="1" ht="18" customHeight="1">
      <c r="A33" s="17">
        <v>28</v>
      </c>
      <c r="B33" s="50" t="s">
        <v>302</v>
      </c>
      <c r="C33" s="24" t="s">
        <v>123</v>
      </c>
      <c r="D33" s="97"/>
      <c r="E33" s="98"/>
      <c r="F33" s="97">
        <v>20</v>
      </c>
      <c r="G33" s="98">
        <f>(F33*1000)/79</f>
        <v>253.16455696202533</v>
      </c>
      <c r="H33" s="97"/>
      <c r="I33" s="98"/>
      <c r="J33" s="97"/>
      <c r="K33" s="98"/>
      <c r="L33" s="97"/>
      <c r="M33" s="98"/>
      <c r="N33" s="97"/>
      <c r="O33" s="98"/>
      <c r="P33" s="97">
        <v>13</v>
      </c>
      <c r="Q33" s="98">
        <f>(P33*1000)/54</f>
        <v>240.74074074074073</v>
      </c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2</v>
      </c>
      <c r="AE33" s="98">
        <f t="shared" si="1"/>
        <v>493.90529770276606</v>
      </c>
    </row>
    <row r="34" spans="1:31" s="15" customFormat="1" ht="18" customHeight="1">
      <c r="A34" s="17">
        <v>29</v>
      </c>
      <c r="B34" s="50" t="s">
        <v>392</v>
      </c>
      <c r="C34" s="51" t="s">
        <v>123</v>
      </c>
      <c r="D34" s="97"/>
      <c r="E34" s="98"/>
      <c r="F34" s="97"/>
      <c r="G34" s="98"/>
      <c r="H34" s="97"/>
      <c r="I34" s="98"/>
      <c r="J34" s="97">
        <v>5</v>
      </c>
      <c r="K34" s="98">
        <f>(J34*1000)/51</f>
        <v>98.03921568627452</v>
      </c>
      <c r="L34" s="97">
        <v>22</v>
      </c>
      <c r="M34" s="98">
        <f>(L34*1000)/54</f>
        <v>407.4074074074074</v>
      </c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2</v>
      </c>
      <c r="AE34" s="98">
        <f t="shared" si="1"/>
        <v>505.4466230936819</v>
      </c>
    </row>
    <row r="35" spans="1:31" s="15" customFormat="1" ht="18" customHeight="1">
      <c r="A35" s="17">
        <v>30</v>
      </c>
      <c r="B35" s="45" t="s">
        <v>140</v>
      </c>
      <c r="C35" s="52" t="s">
        <v>127</v>
      </c>
      <c r="D35" s="97">
        <v>25</v>
      </c>
      <c r="E35" s="98">
        <f>(D35*1000)/77</f>
        <v>324.6753246753247</v>
      </c>
      <c r="F35" s="97"/>
      <c r="G35" s="98"/>
      <c r="H35" s="97">
        <v>7</v>
      </c>
      <c r="I35" s="98">
        <f>(H35*1000)/38</f>
        <v>184.21052631578948</v>
      </c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2</v>
      </c>
      <c r="AE35" s="98">
        <f t="shared" si="1"/>
        <v>508.8858509911142</v>
      </c>
    </row>
    <row r="36" spans="1:31" s="15" customFormat="1" ht="18" customHeight="1">
      <c r="A36" s="17">
        <v>31</v>
      </c>
      <c r="B36" s="50" t="s">
        <v>38</v>
      </c>
      <c r="C36" s="52" t="s">
        <v>121</v>
      </c>
      <c r="D36" s="97"/>
      <c r="E36" s="98"/>
      <c r="F36" s="97"/>
      <c r="G36" s="98"/>
      <c r="H36" s="97">
        <v>14</v>
      </c>
      <c r="I36" s="98">
        <f>(H36*1000)/38</f>
        <v>368.42105263157896</v>
      </c>
      <c r="J36" s="97"/>
      <c r="K36" s="98"/>
      <c r="L36" s="97">
        <v>11</v>
      </c>
      <c r="M36" s="98">
        <f>(L36*1000)/54</f>
        <v>203.7037037037037</v>
      </c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1"/>
        <v>572.1247563352827</v>
      </c>
    </row>
    <row r="37" spans="1:31" s="15" customFormat="1" ht="18" customHeight="1">
      <c r="A37" s="17">
        <v>32</v>
      </c>
      <c r="B37" s="50" t="s">
        <v>133</v>
      </c>
      <c r="C37" s="51" t="s">
        <v>125</v>
      </c>
      <c r="D37" s="97"/>
      <c r="E37" s="98"/>
      <c r="F37" s="97"/>
      <c r="G37" s="98"/>
      <c r="H37" s="97"/>
      <c r="I37" s="98"/>
      <c r="J37" s="97"/>
      <c r="K37" s="98"/>
      <c r="L37" s="97">
        <v>23</v>
      </c>
      <c r="M37" s="98">
        <f>(L37*1000)/54</f>
        <v>425.9259259259259</v>
      </c>
      <c r="N37" s="97">
        <v>13</v>
      </c>
      <c r="O37" s="98">
        <f>(N37*1000)/50</f>
        <v>260</v>
      </c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1"/>
        <v>685.9259259259259</v>
      </c>
    </row>
    <row r="38" spans="1:31" s="15" customFormat="1" ht="18" customHeight="1">
      <c r="A38" s="17">
        <v>33</v>
      </c>
      <c r="B38" s="45" t="s">
        <v>298</v>
      </c>
      <c r="C38" s="52" t="s">
        <v>123</v>
      </c>
      <c r="D38" s="97"/>
      <c r="E38" s="98"/>
      <c r="F38" s="97"/>
      <c r="G38" s="98"/>
      <c r="H38" s="97">
        <v>15</v>
      </c>
      <c r="I38" s="98">
        <f>(H38*1000)/38</f>
        <v>394.7368421052632</v>
      </c>
      <c r="J38" s="97">
        <v>16</v>
      </c>
      <c r="K38" s="98">
        <f>(J38*1000)/51</f>
        <v>313.72549019607845</v>
      </c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2</v>
      </c>
      <c r="AE38" s="98">
        <f aca="true" t="shared" si="2" ref="AE38:AE69">E38+G38+I38+K38+M38+O38+Q38+S38+U38+W38+Y38+AA38+AC38</f>
        <v>708.4623323013416</v>
      </c>
    </row>
    <row r="39" spans="1:31" s="15" customFormat="1" ht="18" customHeight="1">
      <c r="A39" s="17">
        <v>34</v>
      </c>
      <c r="B39" s="45" t="s">
        <v>136</v>
      </c>
      <c r="C39" s="24" t="s">
        <v>125</v>
      </c>
      <c r="D39" s="97"/>
      <c r="E39" s="98"/>
      <c r="F39" s="97">
        <v>32</v>
      </c>
      <c r="G39" s="98">
        <f>(F39*1000)/79</f>
        <v>405.0632911392405</v>
      </c>
      <c r="H39" s="97"/>
      <c r="I39" s="98"/>
      <c r="J39" s="97"/>
      <c r="K39" s="98"/>
      <c r="L39" s="97"/>
      <c r="M39" s="98"/>
      <c r="N39" s="97">
        <v>16</v>
      </c>
      <c r="O39" s="98">
        <f>(N39*1000)/50</f>
        <v>320</v>
      </c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2</v>
      </c>
      <c r="AE39" s="98">
        <f t="shared" si="2"/>
        <v>725.0632911392405</v>
      </c>
    </row>
    <row r="40" spans="1:31" s="15" customFormat="1" ht="18" customHeight="1">
      <c r="A40" s="17">
        <v>35</v>
      </c>
      <c r="B40" s="50" t="s">
        <v>138</v>
      </c>
      <c r="C40" s="52" t="s">
        <v>127</v>
      </c>
      <c r="D40" s="97">
        <v>20</v>
      </c>
      <c r="E40" s="98">
        <f>(D40*1000)/77</f>
        <v>259.7402597402597</v>
      </c>
      <c r="F40" s="97"/>
      <c r="G40" s="98"/>
      <c r="H40" s="97">
        <v>19</v>
      </c>
      <c r="I40" s="98">
        <f>(H40*1000)/38</f>
        <v>500</v>
      </c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2"/>
        <v>759.7402597402597</v>
      </c>
    </row>
    <row r="41" spans="1:31" s="15" customFormat="1" ht="18" customHeight="1">
      <c r="A41" s="17">
        <v>36</v>
      </c>
      <c r="B41" s="50" t="s">
        <v>28</v>
      </c>
      <c r="C41" s="51" t="s">
        <v>121</v>
      </c>
      <c r="D41" s="97">
        <v>31</v>
      </c>
      <c r="E41" s="98">
        <f>(D41*1000)/77</f>
        <v>402.5974025974026</v>
      </c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>
        <v>26</v>
      </c>
      <c r="Q41" s="98">
        <f>(P41*1000)/54</f>
        <v>481.48148148148147</v>
      </c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2"/>
        <v>884.0788840788841</v>
      </c>
    </row>
    <row r="42" spans="1:31" s="15" customFormat="1" ht="18" customHeight="1">
      <c r="A42" s="17">
        <v>37</v>
      </c>
      <c r="B42" s="53" t="s">
        <v>89</v>
      </c>
      <c r="C42" s="52" t="s">
        <v>121</v>
      </c>
      <c r="D42" s="97"/>
      <c r="E42" s="98"/>
      <c r="F42" s="97"/>
      <c r="G42" s="98"/>
      <c r="H42" s="97"/>
      <c r="I42" s="98"/>
      <c r="J42" s="97"/>
      <c r="K42" s="98"/>
      <c r="L42" s="97">
        <v>3</v>
      </c>
      <c r="M42" s="98">
        <f>(L42*1000)/54</f>
        <v>55.55555555555556</v>
      </c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1</v>
      </c>
      <c r="AE42" s="98">
        <f t="shared" si="2"/>
        <v>55.55555555555556</v>
      </c>
    </row>
    <row r="43" spans="1:31" s="15" customFormat="1" ht="18" customHeight="1">
      <c r="A43" s="17">
        <v>38</v>
      </c>
      <c r="B43" s="50" t="s">
        <v>130</v>
      </c>
      <c r="C43" s="52" t="s">
        <v>125</v>
      </c>
      <c r="D43" s="97"/>
      <c r="E43" s="98"/>
      <c r="F43" s="97"/>
      <c r="G43" s="98"/>
      <c r="H43" s="97"/>
      <c r="I43" s="98"/>
      <c r="J43" s="97"/>
      <c r="K43" s="98"/>
      <c r="L43" s="97">
        <v>5</v>
      </c>
      <c r="M43" s="98">
        <f>(L43*1000)/54</f>
        <v>92.5925925925926</v>
      </c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1</v>
      </c>
      <c r="AE43" s="98">
        <f t="shared" si="2"/>
        <v>92.5925925925926</v>
      </c>
    </row>
    <row r="44" spans="1:31" s="15" customFormat="1" ht="18" customHeight="1">
      <c r="A44" s="17">
        <v>39</v>
      </c>
      <c r="B44" s="95" t="s">
        <v>24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>
        <v>7</v>
      </c>
      <c r="Q44" s="98">
        <f>(P44*1000)/54</f>
        <v>129.62962962962962</v>
      </c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1</v>
      </c>
      <c r="AE44" s="98">
        <f t="shared" si="2"/>
        <v>129.62962962962962</v>
      </c>
    </row>
    <row r="45" spans="1:31" s="15" customFormat="1" ht="18" customHeight="1">
      <c r="A45" s="17">
        <v>40</v>
      </c>
      <c r="B45" s="50" t="s">
        <v>25</v>
      </c>
      <c r="C45" s="51" t="s">
        <v>121</v>
      </c>
      <c r="D45" s="97"/>
      <c r="E45" s="98"/>
      <c r="F45" s="97"/>
      <c r="G45" s="98"/>
      <c r="H45" s="97"/>
      <c r="I45" s="98"/>
      <c r="J45" s="97"/>
      <c r="K45" s="98"/>
      <c r="L45" s="97">
        <v>8</v>
      </c>
      <c r="M45" s="98">
        <f>(L45*1000)/54</f>
        <v>148.14814814814815</v>
      </c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1</v>
      </c>
      <c r="AE45" s="98">
        <f t="shared" si="2"/>
        <v>148.14814814814815</v>
      </c>
    </row>
    <row r="46" spans="1:31" s="15" customFormat="1" ht="18" customHeight="1">
      <c r="A46" s="17">
        <v>41</v>
      </c>
      <c r="B46" s="50" t="s">
        <v>157</v>
      </c>
      <c r="C46" s="52" t="s">
        <v>123</v>
      </c>
      <c r="D46" s="97"/>
      <c r="E46" s="98"/>
      <c r="F46" s="97">
        <v>12</v>
      </c>
      <c r="G46" s="98">
        <f>(F46*1000)/79</f>
        <v>151.8987341772152</v>
      </c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1</v>
      </c>
      <c r="AE46" s="98">
        <f t="shared" si="2"/>
        <v>151.8987341772152</v>
      </c>
    </row>
    <row r="47" spans="1:31" s="15" customFormat="1" ht="18" customHeight="1">
      <c r="A47" s="17">
        <v>42</v>
      </c>
      <c r="B47" s="45" t="s">
        <v>142</v>
      </c>
      <c r="C47" s="51" t="s">
        <v>123</v>
      </c>
      <c r="D47" s="97"/>
      <c r="E47" s="98"/>
      <c r="F47" s="97"/>
      <c r="G47" s="98"/>
      <c r="H47" s="97"/>
      <c r="I47" s="98"/>
      <c r="J47" s="97">
        <v>8</v>
      </c>
      <c r="K47" s="98">
        <f>(J47*1000)/51</f>
        <v>156.86274509803923</v>
      </c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1</v>
      </c>
      <c r="AE47" s="98">
        <f t="shared" si="2"/>
        <v>156.86274509803923</v>
      </c>
    </row>
    <row r="48" spans="1:31" s="15" customFormat="1" ht="18" customHeight="1">
      <c r="A48" s="17">
        <v>43</v>
      </c>
      <c r="B48" s="53" t="s">
        <v>86</v>
      </c>
      <c r="C48" s="52" t="s">
        <v>121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>
        <v>9</v>
      </c>
      <c r="Q48" s="98">
        <f>(P48*1000)/54</f>
        <v>166.66666666666666</v>
      </c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1</v>
      </c>
      <c r="AE48" s="98">
        <f t="shared" si="2"/>
        <v>166.66666666666666</v>
      </c>
    </row>
    <row r="49" spans="1:31" s="15" customFormat="1" ht="18" customHeight="1">
      <c r="A49" s="17">
        <v>44</v>
      </c>
      <c r="B49" s="95" t="s">
        <v>99</v>
      </c>
      <c r="C49" s="52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>
        <v>10</v>
      </c>
      <c r="O49" s="98">
        <f>(N49*1000)/50</f>
        <v>200</v>
      </c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1</v>
      </c>
      <c r="AE49" s="98">
        <f t="shared" si="2"/>
        <v>200</v>
      </c>
    </row>
    <row r="50" spans="1:31" s="15" customFormat="1" ht="18" customHeight="1">
      <c r="A50" s="17">
        <v>45</v>
      </c>
      <c r="B50" s="45" t="s">
        <v>391</v>
      </c>
      <c r="C50" s="51" t="s">
        <v>123</v>
      </c>
      <c r="D50" s="97"/>
      <c r="E50" s="98"/>
      <c r="F50" s="97">
        <v>17</v>
      </c>
      <c r="G50" s="98">
        <f>(F50*1000)/79</f>
        <v>215.18987341772151</v>
      </c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1</v>
      </c>
      <c r="AE50" s="98">
        <f t="shared" si="2"/>
        <v>215.18987341772151</v>
      </c>
    </row>
    <row r="51" spans="1:31" s="15" customFormat="1" ht="18" customHeight="1">
      <c r="A51" s="17">
        <v>46</v>
      </c>
      <c r="B51" s="50" t="s">
        <v>242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>
        <v>14</v>
      </c>
      <c r="Q51" s="98">
        <f>(P51*1000)/54</f>
        <v>259.25925925925924</v>
      </c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2"/>
        <v>259.25925925925924</v>
      </c>
    </row>
    <row r="52" spans="1:31" s="15" customFormat="1" ht="18" customHeight="1">
      <c r="A52" s="17">
        <v>47</v>
      </c>
      <c r="B52" s="50" t="s">
        <v>34</v>
      </c>
      <c r="C52" s="52" t="s">
        <v>121</v>
      </c>
      <c r="D52" s="97"/>
      <c r="E52" s="98"/>
      <c r="F52" s="97"/>
      <c r="G52" s="98"/>
      <c r="H52" s="97"/>
      <c r="I52" s="98"/>
      <c r="J52" s="97"/>
      <c r="K52" s="98"/>
      <c r="L52" s="97">
        <v>14</v>
      </c>
      <c r="M52" s="98">
        <f>(L52*1000)/54</f>
        <v>259.25925925925924</v>
      </c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1</v>
      </c>
      <c r="AE52" s="98">
        <f t="shared" si="2"/>
        <v>259.25925925925924</v>
      </c>
    </row>
    <row r="53" spans="1:31" s="15" customFormat="1" ht="18" customHeight="1">
      <c r="A53" s="17">
        <v>48</v>
      </c>
      <c r="B53" s="45" t="s">
        <v>152</v>
      </c>
      <c r="C53" s="24" t="s">
        <v>123</v>
      </c>
      <c r="D53" s="97"/>
      <c r="E53" s="98"/>
      <c r="F53" s="97">
        <v>22</v>
      </c>
      <c r="G53" s="98">
        <f>(F53*1000)/79</f>
        <v>278.4810126582278</v>
      </c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100"/>
      <c r="V53" s="97"/>
      <c r="W53" s="98"/>
      <c r="X53" s="97"/>
      <c r="Y53" s="98"/>
      <c r="Z53" s="97"/>
      <c r="AA53" s="98"/>
      <c r="AB53" s="99"/>
      <c r="AC53" s="98"/>
      <c r="AD53" s="100">
        <v>1</v>
      </c>
      <c r="AE53" s="98">
        <f t="shared" si="2"/>
        <v>278.4810126582278</v>
      </c>
    </row>
    <row r="54" spans="1:32" s="15" customFormat="1" ht="18" customHeight="1">
      <c r="A54" s="17">
        <v>49</v>
      </c>
      <c r="B54" s="50" t="s">
        <v>44</v>
      </c>
      <c r="C54" s="52" t="s">
        <v>121</v>
      </c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>
        <v>16</v>
      </c>
      <c r="Q54" s="98">
        <f>(P54*1000)/54</f>
        <v>296.2962962962963</v>
      </c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1</v>
      </c>
      <c r="AE54" s="98">
        <f t="shared" si="2"/>
        <v>296.2962962962963</v>
      </c>
      <c r="AF54"/>
    </row>
    <row r="55" spans="1:32" s="15" customFormat="1" ht="18" customHeight="1">
      <c r="A55" s="17">
        <v>50</v>
      </c>
      <c r="B55" s="45" t="s">
        <v>176</v>
      </c>
      <c r="C55" s="51" t="s">
        <v>127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15</v>
      </c>
      <c r="O55" s="98">
        <f>(N55*1000)/50</f>
        <v>300</v>
      </c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>
        <v>1</v>
      </c>
      <c r="AE55" s="98">
        <f t="shared" si="2"/>
        <v>300</v>
      </c>
      <c r="AF55"/>
    </row>
    <row r="56" spans="1:31" ht="18" customHeight="1">
      <c r="A56" s="17">
        <v>51</v>
      </c>
      <c r="B56" s="50" t="s">
        <v>387</v>
      </c>
      <c r="C56" s="52" t="s">
        <v>121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>
        <v>19</v>
      </c>
      <c r="O56" s="98">
        <f>(N56*1000)/50</f>
        <v>380</v>
      </c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380</v>
      </c>
    </row>
    <row r="57" spans="1:31" ht="18" customHeight="1">
      <c r="A57" s="17">
        <v>52</v>
      </c>
      <c r="B57" s="50" t="s">
        <v>92</v>
      </c>
      <c r="C57" s="19" t="s">
        <v>121</v>
      </c>
      <c r="D57" s="97"/>
      <c r="E57" s="98"/>
      <c r="F57" s="97"/>
      <c r="G57" s="98"/>
      <c r="H57" s="97"/>
      <c r="I57" s="98"/>
      <c r="J57" s="25"/>
      <c r="K57" s="98"/>
      <c r="L57" s="97">
        <v>21</v>
      </c>
      <c r="M57" s="98">
        <f>(L57*1000)/54</f>
        <v>388.8888888888889</v>
      </c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>
        <v>1</v>
      </c>
      <c r="AE57" s="98">
        <f t="shared" si="2"/>
        <v>388.8888888888889</v>
      </c>
    </row>
    <row r="58" spans="1:31" ht="18" customHeight="1">
      <c r="A58" s="17">
        <v>53</v>
      </c>
      <c r="B58" s="50" t="s">
        <v>15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>
        <v>21</v>
      </c>
      <c r="Q58" s="98">
        <f>(P58*1000)/54</f>
        <v>388.8888888888889</v>
      </c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388.8888888888889</v>
      </c>
    </row>
    <row r="59" spans="1:31" ht="18" customHeight="1">
      <c r="A59" s="17">
        <v>54</v>
      </c>
      <c r="B59" s="50" t="s">
        <v>132</v>
      </c>
      <c r="C59" s="51" t="s">
        <v>123</v>
      </c>
      <c r="D59" s="97"/>
      <c r="E59" s="98"/>
      <c r="F59" s="97"/>
      <c r="G59" s="98"/>
      <c r="H59" s="97"/>
      <c r="I59" s="98"/>
      <c r="J59" s="97">
        <v>25</v>
      </c>
      <c r="K59" s="98">
        <f>(J59*1000)/51</f>
        <v>490.19607843137254</v>
      </c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490.19607843137254</v>
      </c>
    </row>
    <row r="60" spans="1:31" ht="18" customHeight="1">
      <c r="A60" s="17">
        <v>55</v>
      </c>
      <c r="B60" s="95" t="s">
        <v>23</v>
      </c>
      <c r="C60" s="51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2"/>
        <v>0</v>
      </c>
    </row>
    <row r="61" spans="1:31" ht="18" customHeight="1">
      <c r="A61" s="17">
        <v>56</v>
      </c>
      <c r="B61" s="45" t="s">
        <v>46</v>
      </c>
      <c r="C61" s="51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2"/>
        <v>0</v>
      </c>
    </row>
    <row r="62" spans="1:31" ht="18" customHeight="1">
      <c r="A62" s="17">
        <v>57</v>
      </c>
      <c r="B62" s="50" t="s">
        <v>96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2"/>
        <v>0</v>
      </c>
    </row>
    <row r="63" spans="1:31" ht="18" customHeight="1">
      <c r="A63" s="17">
        <v>58</v>
      </c>
      <c r="B63" s="50" t="s">
        <v>131</v>
      </c>
      <c r="C63" s="51" t="s">
        <v>127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2"/>
        <v>0</v>
      </c>
    </row>
    <row r="64" spans="1:31" ht="18" customHeight="1">
      <c r="A64" s="17">
        <v>59</v>
      </c>
      <c r="B64" s="94" t="s">
        <v>384</v>
      </c>
      <c r="C64" s="51" t="s">
        <v>125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2"/>
        <v>0</v>
      </c>
    </row>
    <row r="65" spans="1:31" ht="18" customHeight="1">
      <c r="A65" s="17">
        <v>60</v>
      </c>
      <c r="B65" s="50" t="s">
        <v>40</v>
      </c>
      <c r="C65" s="51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2"/>
        <v>0</v>
      </c>
    </row>
    <row r="66" spans="1:31" ht="18" customHeight="1">
      <c r="A66" s="17">
        <v>61</v>
      </c>
      <c r="B66" s="45" t="s">
        <v>36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2"/>
        <v>0</v>
      </c>
    </row>
    <row r="67" spans="1:31" ht="18" customHeight="1">
      <c r="A67" s="17">
        <v>62</v>
      </c>
      <c r="B67" s="50" t="s">
        <v>49</v>
      </c>
      <c r="C67" s="51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2"/>
        <v>0</v>
      </c>
    </row>
    <row r="68" spans="1:31" ht="18" customHeight="1">
      <c r="A68" s="17">
        <v>63</v>
      </c>
      <c r="B68" s="50" t="s">
        <v>61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0" t="s">
        <v>156</v>
      </c>
      <c r="C69" s="52" t="s">
        <v>123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55" t="s">
        <v>397</v>
      </c>
      <c r="C70" s="51" t="s">
        <v>121</v>
      </c>
      <c r="D70" s="97"/>
      <c r="E70" s="98"/>
      <c r="F70" s="25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50" t="s">
        <v>395</v>
      </c>
      <c r="C71" s="19" t="s">
        <v>127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50" t="s">
        <v>52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50" t="s">
        <v>94</v>
      </c>
      <c r="C73" s="51" t="s">
        <v>121</v>
      </c>
      <c r="D73" s="97"/>
      <c r="E73" s="98"/>
      <c r="F73" s="100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50" t="s">
        <v>394</v>
      </c>
      <c r="C74" s="52" t="s">
        <v>127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53" t="s">
        <v>385</v>
      </c>
      <c r="C75" s="52" t="s">
        <v>125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95" t="s">
        <v>33</v>
      </c>
      <c r="C76" s="51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50" t="s">
        <v>48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50" t="s">
        <v>35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50" t="s">
        <v>237</v>
      </c>
      <c r="C79" s="52" t="s">
        <v>123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1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R5:S5"/>
    <mergeCell ref="T5:U5"/>
    <mergeCell ref="V5:W5"/>
    <mergeCell ref="X5:Y5"/>
    <mergeCell ref="Z4:AA4"/>
    <mergeCell ref="AB4:AC4"/>
    <mergeCell ref="Z5:AA5"/>
    <mergeCell ref="AB5:AC5"/>
    <mergeCell ref="N4:O4"/>
    <mergeCell ref="P4:Q4"/>
    <mergeCell ref="V3:W3"/>
    <mergeCell ref="X3:Y3"/>
    <mergeCell ref="V4:W4"/>
    <mergeCell ref="X4:Y4"/>
    <mergeCell ref="R4:S4"/>
    <mergeCell ref="T4:U4"/>
    <mergeCell ref="J3:K3"/>
    <mergeCell ref="L3:M3"/>
    <mergeCell ref="N3:O3"/>
    <mergeCell ref="P3:Q3"/>
    <mergeCell ref="R3:S3"/>
    <mergeCell ref="T3:U3"/>
    <mergeCell ref="J4:K4"/>
    <mergeCell ref="L4:M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I40" sqref="I40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95" t="s">
        <v>129</v>
      </c>
      <c r="C6" s="52" t="s">
        <v>127</v>
      </c>
      <c r="D6" s="97"/>
      <c r="E6" s="98"/>
      <c r="F6" s="97">
        <v>2</v>
      </c>
      <c r="G6" s="98">
        <f>(F6*1000)/79</f>
        <v>25.31645569620253</v>
      </c>
      <c r="H6" s="97"/>
      <c r="I6" s="98"/>
      <c r="J6" s="97">
        <v>11</v>
      </c>
      <c r="K6" s="98">
        <f aca="true" t="shared" si="0" ref="K6:K11">(J6*1000)/51</f>
        <v>215.68627450980392</v>
      </c>
      <c r="L6" s="97">
        <v>1</v>
      </c>
      <c r="M6" s="98">
        <f>(L6*1000)/54</f>
        <v>18.51851851851852</v>
      </c>
      <c r="N6" s="97">
        <v>14</v>
      </c>
      <c r="O6" s="98">
        <f>(N6*1000)/50</f>
        <v>280</v>
      </c>
      <c r="P6" s="97"/>
      <c r="Q6" s="98"/>
      <c r="R6" s="97">
        <v>6</v>
      </c>
      <c r="S6" s="98">
        <f>(R6*1000)/51</f>
        <v>117.6470588235294</v>
      </c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5</v>
      </c>
      <c r="AE6" s="98">
        <f aca="true" t="shared" si="1" ref="AE6:AE37">E6+G6+I6+K6+M6+O6+Q6+S6+U6+W6+Y6+AA6+AC6</f>
        <v>657.1683075480544</v>
      </c>
      <c r="AF6" s="16"/>
    </row>
    <row r="7" spans="1:32" s="15" customFormat="1" ht="18" customHeight="1">
      <c r="A7" s="17">
        <v>2</v>
      </c>
      <c r="B7" s="50" t="s">
        <v>139</v>
      </c>
      <c r="C7" s="52" t="s">
        <v>123</v>
      </c>
      <c r="D7" s="97">
        <v>1</v>
      </c>
      <c r="E7" s="98">
        <f>(D7*1000)/77</f>
        <v>12.987012987012987</v>
      </c>
      <c r="F7" s="97"/>
      <c r="G7" s="98"/>
      <c r="H7" s="97">
        <v>12</v>
      </c>
      <c r="I7" s="98">
        <f>(H7*1000)/38</f>
        <v>315.7894736842105</v>
      </c>
      <c r="J7" s="97">
        <v>3</v>
      </c>
      <c r="K7" s="98">
        <f t="shared" si="0"/>
        <v>58.8235294117647</v>
      </c>
      <c r="L7" s="97">
        <v>17</v>
      </c>
      <c r="M7" s="98">
        <f>(L7*1000)/54</f>
        <v>314.81481481481484</v>
      </c>
      <c r="N7" s="97"/>
      <c r="O7" s="98"/>
      <c r="P7" s="97"/>
      <c r="Q7" s="98"/>
      <c r="R7" s="97">
        <v>1</v>
      </c>
      <c r="S7" s="98">
        <f>(R7*1000)/51</f>
        <v>19.607843137254903</v>
      </c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5</v>
      </c>
      <c r="AE7" s="98">
        <f t="shared" si="1"/>
        <v>722.022674035058</v>
      </c>
      <c r="AF7" s="16"/>
    </row>
    <row r="8" spans="1:32" ht="18" customHeight="1">
      <c r="A8" s="17">
        <v>3</v>
      </c>
      <c r="B8" s="50" t="s">
        <v>122</v>
      </c>
      <c r="C8" s="52" t="s">
        <v>123</v>
      </c>
      <c r="D8" s="97">
        <v>13</v>
      </c>
      <c r="E8" s="98">
        <f>(D8*1000)/77</f>
        <v>168.83116883116884</v>
      </c>
      <c r="F8" s="97">
        <v>7</v>
      </c>
      <c r="G8" s="98">
        <f>(F8*1000)/79</f>
        <v>88.60759493670886</v>
      </c>
      <c r="H8" s="97">
        <v>5</v>
      </c>
      <c r="I8" s="98">
        <f>(H8*1000)/38</f>
        <v>131.57894736842104</v>
      </c>
      <c r="J8" s="97">
        <v>9</v>
      </c>
      <c r="K8" s="98">
        <f t="shared" si="0"/>
        <v>176.47058823529412</v>
      </c>
      <c r="L8" s="97"/>
      <c r="M8" s="98"/>
      <c r="N8" s="97"/>
      <c r="O8" s="98"/>
      <c r="P8" s="97"/>
      <c r="Q8" s="98"/>
      <c r="R8" s="97">
        <v>11</v>
      </c>
      <c r="S8" s="98">
        <f>(R8*1000)/51</f>
        <v>215.68627450980392</v>
      </c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5</v>
      </c>
      <c r="AE8" s="98">
        <f t="shared" si="1"/>
        <v>781.1745738813968</v>
      </c>
      <c r="AF8" s="2"/>
    </row>
    <row r="9" spans="1:32" ht="18" customHeight="1">
      <c r="A9" s="17">
        <v>4</v>
      </c>
      <c r="B9" s="50" t="s">
        <v>26</v>
      </c>
      <c r="C9" s="52" t="s">
        <v>121</v>
      </c>
      <c r="D9" s="97"/>
      <c r="E9" s="98"/>
      <c r="F9" s="97">
        <v>10</v>
      </c>
      <c r="G9" s="98">
        <f>(F9*1000)/79</f>
        <v>126.58227848101266</v>
      </c>
      <c r="H9" s="97"/>
      <c r="I9" s="98"/>
      <c r="J9" s="97">
        <v>13</v>
      </c>
      <c r="K9" s="98">
        <f t="shared" si="0"/>
        <v>254.90196078431373</v>
      </c>
      <c r="L9" s="97">
        <v>9</v>
      </c>
      <c r="M9" s="98">
        <f>(L9*1000)/54</f>
        <v>166.66666666666666</v>
      </c>
      <c r="N9" s="97"/>
      <c r="O9" s="98"/>
      <c r="P9" s="97">
        <v>2</v>
      </c>
      <c r="Q9" s="98">
        <f>(P9*1000)/54</f>
        <v>37.03703703703704</v>
      </c>
      <c r="R9" s="97">
        <v>13</v>
      </c>
      <c r="S9" s="98">
        <f>(R9*1000)/51</f>
        <v>254.90196078431373</v>
      </c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5</v>
      </c>
      <c r="AE9" s="98">
        <f t="shared" si="1"/>
        <v>840.0899037533438</v>
      </c>
      <c r="AF9" s="2"/>
    </row>
    <row r="10" spans="1:32" ht="18" customHeight="1">
      <c r="A10" s="17">
        <v>5</v>
      </c>
      <c r="B10" s="50" t="s">
        <v>135</v>
      </c>
      <c r="C10" s="52" t="s">
        <v>127</v>
      </c>
      <c r="D10" s="97">
        <v>4</v>
      </c>
      <c r="E10" s="98">
        <f>(D10*1000)/77</f>
        <v>51.94805194805195</v>
      </c>
      <c r="F10" s="97">
        <v>14</v>
      </c>
      <c r="G10" s="98">
        <f>(F10*1000)/79</f>
        <v>177.21518987341773</v>
      </c>
      <c r="H10" s="97"/>
      <c r="I10" s="98"/>
      <c r="J10" s="97">
        <v>15</v>
      </c>
      <c r="K10" s="98">
        <f t="shared" si="0"/>
        <v>294.11764705882354</v>
      </c>
      <c r="L10" s="97">
        <v>15</v>
      </c>
      <c r="M10" s="98">
        <f>(L10*1000)/54</f>
        <v>277.77777777777777</v>
      </c>
      <c r="N10" s="97">
        <v>8</v>
      </c>
      <c r="O10" s="98">
        <f>(N10*1000)/50</f>
        <v>160</v>
      </c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5</v>
      </c>
      <c r="AE10" s="98">
        <f t="shared" si="1"/>
        <v>961.0586666580709</v>
      </c>
      <c r="AF10" s="2"/>
    </row>
    <row r="11" spans="1:32" ht="18" customHeight="1">
      <c r="A11" s="17">
        <v>6</v>
      </c>
      <c r="B11" s="50" t="s">
        <v>87</v>
      </c>
      <c r="C11" s="52" t="s">
        <v>121</v>
      </c>
      <c r="D11" s="97">
        <v>19</v>
      </c>
      <c r="E11" s="98">
        <f>(D11*1000)/77</f>
        <v>246.75324675324674</v>
      </c>
      <c r="F11" s="97"/>
      <c r="G11" s="98"/>
      <c r="H11" s="97"/>
      <c r="I11" s="98"/>
      <c r="J11" s="97">
        <v>23</v>
      </c>
      <c r="K11" s="98">
        <f t="shared" si="0"/>
        <v>450.98039215686276</v>
      </c>
      <c r="L11" s="97"/>
      <c r="M11" s="98"/>
      <c r="N11" s="97">
        <v>4</v>
      </c>
      <c r="O11" s="98">
        <f>(N11*1000)/50</f>
        <v>80</v>
      </c>
      <c r="P11" s="97">
        <v>12</v>
      </c>
      <c r="Q11" s="98">
        <f>(P11*1000)/54</f>
        <v>222.22222222222223</v>
      </c>
      <c r="R11" s="97">
        <v>3</v>
      </c>
      <c r="S11" s="98">
        <f>(R11*1000)/51</f>
        <v>58.8235294117647</v>
      </c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5</v>
      </c>
      <c r="AE11" s="98">
        <f t="shared" si="1"/>
        <v>1058.7793905440963</v>
      </c>
      <c r="AF11" s="2"/>
    </row>
    <row r="12" spans="1:32" s="15" customFormat="1" ht="18" customHeight="1">
      <c r="A12" s="17">
        <v>7</v>
      </c>
      <c r="B12" s="50" t="s">
        <v>45</v>
      </c>
      <c r="C12" s="52" t="s">
        <v>121</v>
      </c>
      <c r="D12" s="97">
        <v>23</v>
      </c>
      <c r="E12" s="98">
        <f>(D12*1000)/77</f>
        <v>298.7012987012987</v>
      </c>
      <c r="F12" s="97">
        <v>24</v>
      </c>
      <c r="G12" s="98">
        <f>(F12*1000)/79</f>
        <v>303.7974683544304</v>
      </c>
      <c r="H12" s="97"/>
      <c r="I12" s="98"/>
      <c r="J12" s="97"/>
      <c r="K12" s="98"/>
      <c r="L12" s="97">
        <v>4</v>
      </c>
      <c r="M12" s="98">
        <f>(L12*1000)/54</f>
        <v>74.07407407407408</v>
      </c>
      <c r="N12" s="97">
        <v>17</v>
      </c>
      <c r="O12" s="98">
        <f>(N12*1000)/50</f>
        <v>340</v>
      </c>
      <c r="P12" s="97">
        <v>23</v>
      </c>
      <c r="Q12" s="98"/>
      <c r="R12" s="97">
        <v>4</v>
      </c>
      <c r="S12" s="98">
        <f>(R12*1000)/51</f>
        <v>78.43137254901961</v>
      </c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5</v>
      </c>
      <c r="AE12" s="98">
        <f t="shared" si="1"/>
        <v>1095.004213678823</v>
      </c>
      <c r="AF12" s="16"/>
    </row>
    <row r="13" spans="1:32" s="15" customFormat="1" ht="18" customHeight="1">
      <c r="A13" s="17">
        <v>8</v>
      </c>
      <c r="B13" s="50" t="s">
        <v>16</v>
      </c>
      <c r="C13" s="52" t="s">
        <v>121</v>
      </c>
      <c r="D13" s="97">
        <v>12</v>
      </c>
      <c r="E13" s="98">
        <f>(D13*1000)/77</f>
        <v>155.84415584415584</v>
      </c>
      <c r="F13" s="97">
        <v>36</v>
      </c>
      <c r="G13" s="98">
        <f>(F13*1000)/79</f>
        <v>455.69620253164555</v>
      </c>
      <c r="H13" s="97"/>
      <c r="I13" s="98"/>
      <c r="J13" s="97"/>
      <c r="K13" s="98"/>
      <c r="L13" s="97">
        <v>18</v>
      </c>
      <c r="M13" s="98">
        <f>(L13*1000)/54</f>
        <v>333.3333333333333</v>
      </c>
      <c r="N13" s="97">
        <v>5</v>
      </c>
      <c r="O13" s="98">
        <f>(N13*1000)/50</f>
        <v>100</v>
      </c>
      <c r="P13" s="97">
        <v>24</v>
      </c>
      <c r="Q13" s="98">
        <f>(P13*1000)/54</f>
        <v>444.44444444444446</v>
      </c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5</v>
      </c>
      <c r="AE13" s="98">
        <f t="shared" si="1"/>
        <v>1489.318136153579</v>
      </c>
      <c r="AF13" s="16"/>
    </row>
    <row r="14" spans="1:32" ht="18" customHeight="1">
      <c r="A14" s="17">
        <v>9</v>
      </c>
      <c r="B14" s="50" t="s">
        <v>27</v>
      </c>
      <c r="C14" s="52" t="s">
        <v>121</v>
      </c>
      <c r="D14" s="97"/>
      <c r="E14" s="98"/>
      <c r="F14" s="97">
        <v>3</v>
      </c>
      <c r="G14" s="98">
        <f>(F14*1000)/79</f>
        <v>37.9746835443038</v>
      </c>
      <c r="H14" s="97"/>
      <c r="I14" s="98"/>
      <c r="J14" s="97"/>
      <c r="K14" s="98"/>
      <c r="L14" s="97"/>
      <c r="M14" s="98"/>
      <c r="N14" s="97">
        <v>25</v>
      </c>
      <c r="O14" s="98">
        <f>(N14*1000)/50</f>
        <v>500</v>
      </c>
      <c r="P14" s="97">
        <v>1</v>
      </c>
      <c r="Q14" s="98">
        <f>(P14*1000)/54</f>
        <v>18.51851851851852</v>
      </c>
      <c r="R14" s="97">
        <v>10</v>
      </c>
      <c r="S14" s="98">
        <f>(R14*1000)/51</f>
        <v>196.07843137254903</v>
      </c>
      <c r="T14" s="97"/>
      <c r="U14" s="98"/>
      <c r="V14" s="97"/>
      <c r="W14" s="98"/>
      <c r="X14" s="97"/>
      <c r="Y14" s="100"/>
      <c r="Z14" s="97"/>
      <c r="AA14" s="98"/>
      <c r="AB14" s="99"/>
      <c r="AC14" s="98"/>
      <c r="AD14" s="100">
        <v>4</v>
      </c>
      <c r="AE14" s="98">
        <f t="shared" si="1"/>
        <v>752.5716334353714</v>
      </c>
      <c r="AF14" s="2"/>
    </row>
    <row r="15" spans="1:32" ht="18" customHeight="1">
      <c r="A15" s="17">
        <v>10</v>
      </c>
      <c r="B15" s="50" t="s">
        <v>153</v>
      </c>
      <c r="C15" s="52" t="s">
        <v>127</v>
      </c>
      <c r="D15" s="97">
        <v>35</v>
      </c>
      <c r="E15" s="98">
        <f>(D15*1000)/77</f>
        <v>454.54545454545456</v>
      </c>
      <c r="F15" s="97"/>
      <c r="G15" s="98"/>
      <c r="H15" s="97">
        <v>8</v>
      </c>
      <c r="I15" s="98">
        <f>(H15*1000)/38</f>
        <v>210.52631578947367</v>
      </c>
      <c r="J15" s="97"/>
      <c r="K15" s="98"/>
      <c r="L15" s="97">
        <v>14</v>
      </c>
      <c r="M15" s="98">
        <f>(L15*1000)/54</f>
        <v>259.25925925925924</v>
      </c>
      <c r="N15" s="97"/>
      <c r="O15" s="98"/>
      <c r="P15" s="97"/>
      <c r="Q15" s="98"/>
      <c r="R15" s="97">
        <v>7</v>
      </c>
      <c r="S15" s="98">
        <f>(R15*1000)/51</f>
        <v>137.2549019607843</v>
      </c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4</v>
      </c>
      <c r="AE15" s="98">
        <f t="shared" si="1"/>
        <v>1061.585931554972</v>
      </c>
      <c r="AF15" s="2"/>
    </row>
    <row r="16" spans="1:32" s="15" customFormat="1" ht="18" customHeight="1">
      <c r="A16" s="17">
        <v>11</v>
      </c>
      <c r="B16" s="50" t="s">
        <v>29</v>
      </c>
      <c r="C16" s="52" t="s">
        <v>121</v>
      </c>
      <c r="D16" s="97"/>
      <c r="E16" s="98"/>
      <c r="F16" s="100"/>
      <c r="G16" s="98"/>
      <c r="H16" s="101"/>
      <c r="I16" s="98"/>
      <c r="J16" s="97">
        <v>12</v>
      </c>
      <c r="K16" s="98">
        <f>(J16*1000)/51</f>
        <v>235.2941176470588</v>
      </c>
      <c r="L16" s="97"/>
      <c r="M16" s="98"/>
      <c r="N16" s="97">
        <v>22</v>
      </c>
      <c r="O16" s="98">
        <f>(N16*1000)/50</f>
        <v>440</v>
      </c>
      <c r="P16" s="97">
        <v>17</v>
      </c>
      <c r="Q16" s="98">
        <f>(P16*1000)/54</f>
        <v>314.81481481481484</v>
      </c>
      <c r="R16" s="97">
        <v>5</v>
      </c>
      <c r="S16" s="98">
        <f>(R16*1000)/51</f>
        <v>98.03921568627452</v>
      </c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4</v>
      </c>
      <c r="AE16" s="98">
        <f t="shared" si="1"/>
        <v>1088.148148148148</v>
      </c>
      <c r="AF16" s="16"/>
    </row>
    <row r="17" spans="1:32" ht="18" customHeight="1">
      <c r="A17" s="17">
        <v>12</v>
      </c>
      <c r="B17" s="50" t="s">
        <v>32</v>
      </c>
      <c r="C17" s="52" t="s">
        <v>121</v>
      </c>
      <c r="D17" s="97">
        <v>16</v>
      </c>
      <c r="E17" s="98">
        <f>(D17*1000)/77</f>
        <v>207.7922077922078</v>
      </c>
      <c r="F17" s="97"/>
      <c r="G17" s="98"/>
      <c r="H17" s="101"/>
      <c r="I17" s="98"/>
      <c r="J17" s="97"/>
      <c r="K17" s="98"/>
      <c r="L17" s="97"/>
      <c r="M17" s="98"/>
      <c r="N17" s="97">
        <v>23</v>
      </c>
      <c r="O17" s="98">
        <f>(N17*1000)/50</f>
        <v>460</v>
      </c>
      <c r="P17" s="97">
        <v>3</v>
      </c>
      <c r="Q17" s="98">
        <f>(P17*1000)/54</f>
        <v>55.55555555555556</v>
      </c>
      <c r="R17" s="97">
        <v>23</v>
      </c>
      <c r="S17" s="98">
        <f>(R17*1000)/51</f>
        <v>450.98039215686276</v>
      </c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4</v>
      </c>
      <c r="AE17" s="98">
        <f t="shared" si="1"/>
        <v>1174.328155504626</v>
      </c>
      <c r="AF17" s="2"/>
    </row>
    <row r="18" spans="1:32" ht="18" customHeight="1">
      <c r="A18" s="17">
        <v>13</v>
      </c>
      <c r="B18" s="50" t="s">
        <v>19</v>
      </c>
      <c r="C18" s="52" t="s">
        <v>121</v>
      </c>
      <c r="D18" s="97">
        <v>9</v>
      </c>
      <c r="E18" s="98">
        <f>(D18*1000)/77</f>
        <v>116.88311688311688</v>
      </c>
      <c r="F18" s="97">
        <v>23</v>
      </c>
      <c r="G18" s="98">
        <f>(F18*1000)/79</f>
        <v>291.1392405063291</v>
      </c>
      <c r="H18" s="101"/>
      <c r="I18" s="98"/>
      <c r="J18" s="97"/>
      <c r="K18" s="98"/>
      <c r="L18" s="97">
        <v>24</v>
      </c>
      <c r="M18" s="98">
        <f>(L18*1000)/54</f>
        <v>444.44444444444446</v>
      </c>
      <c r="N18" s="97"/>
      <c r="O18" s="98"/>
      <c r="P18" s="97">
        <v>19</v>
      </c>
      <c r="Q18" s="98">
        <f>(P18*1000)/54</f>
        <v>351.85185185185185</v>
      </c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4</v>
      </c>
      <c r="AE18" s="98">
        <f t="shared" si="1"/>
        <v>1204.3186536857424</v>
      </c>
      <c r="AF18" s="2"/>
    </row>
    <row r="19" spans="1:32" ht="18" customHeight="1">
      <c r="A19" s="17">
        <v>14</v>
      </c>
      <c r="B19" s="95" t="s">
        <v>90</v>
      </c>
      <c r="C19" s="52" t="s">
        <v>121</v>
      </c>
      <c r="D19" s="97"/>
      <c r="E19" s="98"/>
      <c r="F19" s="97">
        <v>34</v>
      </c>
      <c r="G19" s="98">
        <f>(F19*1000)/79</f>
        <v>430.37974683544303</v>
      </c>
      <c r="H19" s="101"/>
      <c r="I19" s="98"/>
      <c r="J19" s="97">
        <v>18</v>
      </c>
      <c r="K19" s="98">
        <f>(J19*1000)/51</f>
        <v>352.94117647058823</v>
      </c>
      <c r="L19" s="97"/>
      <c r="M19" s="98"/>
      <c r="N19" s="97">
        <v>12</v>
      </c>
      <c r="O19" s="98">
        <f>(N19*1000)/50</f>
        <v>240</v>
      </c>
      <c r="P19" s="97"/>
      <c r="Q19" s="98"/>
      <c r="R19" s="97">
        <v>24</v>
      </c>
      <c r="S19" s="98">
        <f>(R19*1000)/51</f>
        <v>470.5882352941176</v>
      </c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4</v>
      </c>
      <c r="AE19" s="98">
        <f t="shared" si="1"/>
        <v>1493.9091586001489</v>
      </c>
      <c r="AF19" s="2"/>
    </row>
    <row r="20" spans="1:32" ht="18" customHeight="1">
      <c r="A20" s="17">
        <v>15</v>
      </c>
      <c r="B20" s="50" t="s">
        <v>91</v>
      </c>
      <c r="C20" s="52" t="s">
        <v>121</v>
      </c>
      <c r="D20" s="97"/>
      <c r="E20" s="98"/>
      <c r="F20" s="97">
        <v>21</v>
      </c>
      <c r="G20" s="98">
        <f>(F20*1000)/79</f>
        <v>265.82278481012656</v>
      </c>
      <c r="H20" s="97">
        <v>2</v>
      </c>
      <c r="I20" s="98">
        <f>(H20*1000)/38</f>
        <v>52.63157894736842</v>
      </c>
      <c r="J20" s="97">
        <v>1</v>
      </c>
      <c r="K20" s="98">
        <f>(J20*1000)/51</f>
        <v>19.607843137254903</v>
      </c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3</v>
      </c>
      <c r="AE20" s="98">
        <f t="shared" si="1"/>
        <v>338.0622068947499</v>
      </c>
      <c r="AF20" s="2"/>
    </row>
    <row r="21" spans="1:32" s="15" customFormat="1" ht="18" customHeight="1">
      <c r="A21" s="17">
        <v>16</v>
      </c>
      <c r="B21" s="50" t="s">
        <v>47</v>
      </c>
      <c r="C21" s="52" t="s">
        <v>121</v>
      </c>
      <c r="D21" s="97">
        <v>28</v>
      </c>
      <c r="E21" s="98">
        <f>(D21*1000)/77</f>
        <v>363.6363636363636</v>
      </c>
      <c r="F21" s="97"/>
      <c r="G21" s="98"/>
      <c r="H21" s="97"/>
      <c r="I21" s="98"/>
      <c r="J21" s="97"/>
      <c r="K21" s="98"/>
      <c r="L21" s="97">
        <v>2</v>
      </c>
      <c r="M21" s="98">
        <f>(L21*1000)/54</f>
        <v>37.03703703703704</v>
      </c>
      <c r="N21" s="97">
        <v>1</v>
      </c>
      <c r="O21" s="98">
        <f>(N21*1000)/50</f>
        <v>20</v>
      </c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3</v>
      </c>
      <c r="AE21" s="98">
        <f t="shared" si="1"/>
        <v>420.6734006734007</v>
      </c>
      <c r="AF21" s="16"/>
    </row>
    <row r="22" spans="1:32" s="15" customFormat="1" ht="18" customHeight="1">
      <c r="A22" s="17">
        <v>17</v>
      </c>
      <c r="B22" s="50" t="s">
        <v>140</v>
      </c>
      <c r="C22" s="52" t="s">
        <v>127</v>
      </c>
      <c r="D22" s="97">
        <v>25</v>
      </c>
      <c r="E22" s="98">
        <f>(D22*1000)/77</f>
        <v>324.6753246753247</v>
      </c>
      <c r="F22" s="97"/>
      <c r="G22" s="98"/>
      <c r="H22" s="97">
        <v>7</v>
      </c>
      <c r="I22" s="98">
        <f>(H22*1000)/38</f>
        <v>184.21052631578948</v>
      </c>
      <c r="J22" s="97"/>
      <c r="K22" s="98"/>
      <c r="L22" s="97"/>
      <c r="M22" s="98"/>
      <c r="N22" s="97"/>
      <c r="O22" s="98"/>
      <c r="P22" s="97"/>
      <c r="Q22" s="98"/>
      <c r="R22" s="97">
        <v>2</v>
      </c>
      <c r="S22" s="98">
        <f>(R22*1000)/51</f>
        <v>39.21568627450981</v>
      </c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3</v>
      </c>
      <c r="AE22" s="98">
        <f t="shared" si="1"/>
        <v>548.101537265624</v>
      </c>
      <c r="AF22" s="16"/>
    </row>
    <row r="23" spans="1:32" ht="18" customHeight="1">
      <c r="A23" s="17">
        <v>18</v>
      </c>
      <c r="B23" s="50" t="s">
        <v>13</v>
      </c>
      <c r="C23" s="52" t="s">
        <v>121</v>
      </c>
      <c r="D23" s="97"/>
      <c r="E23" s="98"/>
      <c r="F23" s="97">
        <v>29</v>
      </c>
      <c r="G23" s="98">
        <f>(F23*1000)/79</f>
        <v>367.0886075949367</v>
      </c>
      <c r="H23" s="97"/>
      <c r="I23" s="98"/>
      <c r="J23" s="97"/>
      <c r="K23" s="98"/>
      <c r="L23" s="97"/>
      <c r="M23" s="98"/>
      <c r="N23" s="97">
        <v>3</v>
      </c>
      <c r="O23" s="98">
        <f>(N23*1000)/50</f>
        <v>60</v>
      </c>
      <c r="P23" s="97"/>
      <c r="Q23" s="98"/>
      <c r="R23" s="97">
        <v>12</v>
      </c>
      <c r="S23" s="98">
        <f>(R23*1000)/51</f>
        <v>235.2941176470588</v>
      </c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3</v>
      </c>
      <c r="AE23" s="98">
        <f t="shared" si="1"/>
        <v>662.3827252419956</v>
      </c>
      <c r="AF23" s="2"/>
    </row>
    <row r="24" spans="1:32" ht="18" customHeight="1">
      <c r="A24" s="17">
        <v>19</v>
      </c>
      <c r="B24" s="50" t="s">
        <v>18</v>
      </c>
      <c r="C24" s="52" t="s">
        <v>121</v>
      </c>
      <c r="D24" s="97">
        <v>14</v>
      </c>
      <c r="E24" s="98">
        <f>(D24*1000)/77</f>
        <v>181.8181818181818</v>
      </c>
      <c r="F24" s="100"/>
      <c r="G24" s="98"/>
      <c r="H24" s="97"/>
      <c r="I24" s="98"/>
      <c r="J24" s="97"/>
      <c r="K24" s="98"/>
      <c r="L24" s="97"/>
      <c r="M24" s="98"/>
      <c r="N24" s="97">
        <v>24</v>
      </c>
      <c r="O24" s="98">
        <f>(N24*1000)/50</f>
        <v>480</v>
      </c>
      <c r="P24" s="97">
        <v>8</v>
      </c>
      <c r="Q24" s="98">
        <f>(P24*1000)/54</f>
        <v>148.14814814814815</v>
      </c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3</v>
      </c>
      <c r="AE24" s="98">
        <f t="shared" si="1"/>
        <v>809.9663299663299</v>
      </c>
      <c r="AF24" s="2"/>
    </row>
    <row r="25" spans="1:32" ht="18" customHeight="1">
      <c r="A25" s="17">
        <v>20</v>
      </c>
      <c r="B25" s="50" t="s">
        <v>17</v>
      </c>
      <c r="C25" s="52" t="s">
        <v>121</v>
      </c>
      <c r="D25" s="97">
        <v>29</v>
      </c>
      <c r="E25" s="98">
        <f>(D25*1000)/77</f>
        <v>376.6233766233766</v>
      </c>
      <c r="F25" s="97"/>
      <c r="G25" s="98"/>
      <c r="H25" s="97"/>
      <c r="I25" s="98"/>
      <c r="J25" s="97"/>
      <c r="K25" s="98"/>
      <c r="L25" s="97"/>
      <c r="M25" s="98"/>
      <c r="N25" s="97">
        <v>21</v>
      </c>
      <c r="O25" s="98">
        <f>(N25*1000)/50</f>
        <v>420</v>
      </c>
      <c r="P25" s="97">
        <v>27</v>
      </c>
      <c r="Q25" s="98">
        <f>(P25*1000)/54</f>
        <v>500</v>
      </c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3</v>
      </c>
      <c r="AE25" s="98">
        <f t="shared" si="1"/>
        <v>1296.6233766233765</v>
      </c>
      <c r="AF25" s="2"/>
    </row>
    <row r="26" spans="1:32" ht="18" customHeight="1">
      <c r="A26" s="17">
        <v>21</v>
      </c>
      <c r="B26" s="50" t="s">
        <v>126</v>
      </c>
      <c r="C26" s="52" t="s">
        <v>127</v>
      </c>
      <c r="D26" s="97">
        <v>6</v>
      </c>
      <c r="E26" s="98">
        <f>(D26*1000)/77</f>
        <v>77.92207792207792</v>
      </c>
      <c r="F26" s="97">
        <v>9</v>
      </c>
      <c r="G26" s="98">
        <f>(F26*1000)/79</f>
        <v>113.92405063291139</v>
      </c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2</v>
      </c>
      <c r="AE26" s="98">
        <f t="shared" si="1"/>
        <v>191.84612855498932</v>
      </c>
      <c r="AF26" s="2"/>
    </row>
    <row r="27" spans="1:32" s="15" customFormat="1" ht="18" customHeight="1">
      <c r="A27" s="17">
        <v>22</v>
      </c>
      <c r="B27" s="95" t="s">
        <v>50</v>
      </c>
      <c r="C27" s="52" t="s">
        <v>121</v>
      </c>
      <c r="D27" s="97">
        <v>7</v>
      </c>
      <c r="E27" s="98">
        <f>(D27*1000)/77</f>
        <v>90.9090909090909</v>
      </c>
      <c r="F27" s="97"/>
      <c r="G27" s="98"/>
      <c r="H27" s="97"/>
      <c r="I27" s="98"/>
      <c r="J27" s="102"/>
      <c r="K27" s="98"/>
      <c r="L27" s="97"/>
      <c r="M27" s="98"/>
      <c r="N27" s="97"/>
      <c r="O27" s="98"/>
      <c r="P27" s="97">
        <v>10</v>
      </c>
      <c r="Q27" s="98">
        <f>(P27*1000)/54</f>
        <v>185.1851851851852</v>
      </c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2</v>
      </c>
      <c r="AE27" s="98">
        <f t="shared" si="1"/>
        <v>276.0942760942761</v>
      </c>
      <c r="AF27" s="16"/>
    </row>
    <row r="28" spans="1:32" s="15" customFormat="1" ht="18" customHeight="1">
      <c r="A28" s="17">
        <v>23</v>
      </c>
      <c r="B28" s="50" t="s">
        <v>89</v>
      </c>
      <c r="C28" s="52" t="s">
        <v>121</v>
      </c>
      <c r="D28" s="97"/>
      <c r="E28" s="98"/>
      <c r="F28" s="97"/>
      <c r="G28" s="98"/>
      <c r="H28" s="97"/>
      <c r="I28" s="98"/>
      <c r="J28" s="97"/>
      <c r="K28" s="98"/>
      <c r="L28" s="97">
        <v>3</v>
      </c>
      <c r="M28" s="98">
        <f>(L28*1000)/54</f>
        <v>55.55555555555556</v>
      </c>
      <c r="N28" s="97"/>
      <c r="O28" s="98"/>
      <c r="P28" s="97"/>
      <c r="Q28" s="98"/>
      <c r="R28" s="97">
        <v>15</v>
      </c>
      <c r="S28" s="98">
        <f>(R28*1000)/51</f>
        <v>294.11764705882354</v>
      </c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2</v>
      </c>
      <c r="AE28" s="98">
        <f t="shared" si="1"/>
        <v>349.6732026143791</v>
      </c>
      <c r="AF28" s="16"/>
    </row>
    <row r="29" spans="1:31" ht="18" customHeight="1">
      <c r="A29" s="17">
        <v>24</v>
      </c>
      <c r="B29" s="50" t="s">
        <v>31</v>
      </c>
      <c r="C29" s="52" t="s">
        <v>121</v>
      </c>
      <c r="D29" s="97">
        <v>24</v>
      </c>
      <c r="E29" s="98">
        <f>(D29*1000)/77</f>
        <v>311.68831168831167</v>
      </c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>
        <v>5</v>
      </c>
      <c r="Q29" s="98">
        <f>(P29*1000)/54</f>
        <v>92.5925925925926</v>
      </c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2</v>
      </c>
      <c r="AE29" s="98">
        <f t="shared" si="1"/>
        <v>404.2809042809043</v>
      </c>
    </row>
    <row r="30" spans="1:31" ht="18" customHeight="1">
      <c r="A30" s="17">
        <v>25</v>
      </c>
      <c r="B30" s="50" t="s">
        <v>34</v>
      </c>
      <c r="C30" s="52" t="s">
        <v>121</v>
      </c>
      <c r="D30" s="97"/>
      <c r="E30" s="98"/>
      <c r="F30" s="97"/>
      <c r="G30" s="98"/>
      <c r="H30" s="97"/>
      <c r="I30" s="98"/>
      <c r="J30" s="97"/>
      <c r="K30" s="98"/>
      <c r="L30" s="97">
        <v>14</v>
      </c>
      <c r="M30" s="98">
        <f>(L30*1000)/54</f>
        <v>259.25925925925924</v>
      </c>
      <c r="N30" s="97"/>
      <c r="O30" s="98"/>
      <c r="P30" s="97"/>
      <c r="Q30" s="98"/>
      <c r="R30" s="97">
        <v>8</v>
      </c>
      <c r="S30" s="98">
        <f>(R30*1000)/51</f>
        <v>156.86274509803923</v>
      </c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2</v>
      </c>
      <c r="AE30" s="98">
        <f t="shared" si="1"/>
        <v>416.12200435729847</v>
      </c>
    </row>
    <row r="31" spans="1:31" ht="18" customHeight="1">
      <c r="A31" s="17">
        <v>26</v>
      </c>
      <c r="B31" s="50" t="s">
        <v>137</v>
      </c>
      <c r="C31" s="52" t="s">
        <v>123</v>
      </c>
      <c r="D31" s="97">
        <v>8</v>
      </c>
      <c r="E31" s="98">
        <f>(D31*1000)/77</f>
        <v>103.8961038961039</v>
      </c>
      <c r="F31" s="97">
        <v>27</v>
      </c>
      <c r="G31" s="98">
        <f>(F31*1000)/79</f>
        <v>341.7721518987342</v>
      </c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2</v>
      </c>
      <c r="AE31" s="98">
        <f t="shared" si="1"/>
        <v>445.6682557948381</v>
      </c>
    </row>
    <row r="32" spans="1:31" ht="18" customHeight="1">
      <c r="A32" s="17">
        <v>27</v>
      </c>
      <c r="B32" s="50" t="s">
        <v>388</v>
      </c>
      <c r="C32" s="52" t="s">
        <v>121</v>
      </c>
      <c r="D32" s="97">
        <v>18</v>
      </c>
      <c r="E32" s="98">
        <f>(D32*1000)/77</f>
        <v>233.76623376623377</v>
      </c>
      <c r="F32" s="97"/>
      <c r="G32" s="98"/>
      <c r="H32" s="97"/>
      <c r="I32" s="98"/>
      <c r="J32" s="97"/>
      <c r="K32" s="98"/>
      <c r="L32" s="97">
        <v>12</v>
      </c>
      <c r="M32" s="98">
        <f>(L32*1000)/54</f>
        <v>222.22222222222223</v>
      </c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2</v>
      </c>
      <c r="AE32" s="98">
        <f t="shared" si="1"/>
        <v>455.988455988456</v>
      </c>
    </row>
    <row r="33" spans="1:31" s="15" customFormat="1" ht="18" customHeight="1">
      <c r="A33" s="17">
        <v>28</v>
      </c>
      <c r="B33" s="50" t="s">
        <v>124</v>
      </c>
      <c r="C33" s="52" t="s">
        <v>125</v>
      </c>
      <c r="D33" s="97"/>
      <c r="E33" s="98"/>
      <c r="F33" s="97">
        <v>4</v>
      </c>
      <c r="G33" s="98">
        <f>(F33*1000)/79</f>
        <v>50.63291139240506</v>
      </c>
      <c r="H33" s="97">
        <v>16</v>
      </c>
      <c r="I33" s="98">
        <f>(H33*1000)/38</f>
        <v>421.05263157894734</v>
      </c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2</v>
      </c>
      <c r="AE33" s="98">
        <f t="shared" si="1"/>
        <v>471.6855429713524</v>
      </c>
    </row>
    <row r="34" spans="1:31" s="15" customFormat="1" ht="18" customHeight="1">
      <c r="A34" s="17">
        <v>29</v>
      </c>
      <c r="B34" s="50" t="s">
        <v>174</v>
      </c>
      <c r="C34" s="52" t="s">
        <v>125</v>
      </c>
      <c r="D34" s="97"/>
      <c r="E34" s="98"/>
      <c r="F34" s="97"/>
      <c r="G34" s="98"/>
      <c r="H34" s="97"/>
      <c r="I34" s="98"/>
      <c r="J34" s="97">
        <v>17</v>
      </c>
      <c r="K34" s="98">
        <f>(J34*1000)/51</f>
        <v>333.3333333333333</v>
      </c>
      <c r="L34" s="97"/>
      <c r="M34" s="98"/>
      <c r="N34" s="97">
        <v>7</v>
      </c>
      <c r="O34" s="98">
        <f>(N34*1000)/50</f>
        <v>140</v>
      </c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2</v>
      </c>
      <c r="AE34" s="98">
        <f t="shared" si="1"/>
        <v>473.3333333333333</v>
      </c>
    </row>
    <row r="35" spans="1:31" s="15" customFormat="1" ht="18" customHeight="1">
      <c r="A35" s="17">
        <v>30</v>
      </c>
      <c r="B35" s="50" t="s">
        <v>302</v>
      </c>
      <c r="C35" s="52" t="s">
        <v>123</v>
      </c>
      <c r="D35" s="97"/>
      <c r="E35" s="98"/>
      <c r="F35" s="97">
        <v>20</v>
      </c>
      <c r="G35" s="98">
        <f>(F35*1000)/79</f>
        <v>253.16455696202533</v>
      </c>
      <c r="H35" s="97"/>
      <c r="I35" s="98"/>
      <c r="J35" s="97"/>
      <c r="K35" s="98"/>
      <c r="L35" s="97"/>
      <c r="M35" s="98"/>
      <c r="N35" s="97"/>
      <c r="O35" s="98"/>
      <c r="P35" s="97">
        <v>13</v>
      </c>
      <c r="Q35" s="98">
        <f>(P35*1000)/54</f>
        <v>240.74074074074073</v>
      </c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2</v>
      </c>
      <c r="AE35" s="98">
        <f t="shared" si="1"/>
        <v>493.90529770276606</v>
      </c>
    </row>
    <row r="36" spans="1:31" s="15" customFormat="1" ht="18" customHeight="1">
      <c r="A36" s="17">
        <v>31</v>
      </c>
      <c r="B36" s="50" t="s">
        <v>392</v>
      </c>
      <c r="C36" s="52" t="s">
        <v>123</v>
      </c>
      <c r="D36" s="97"/>
      <c r="E36" s="98"/>
      <c r="F36" s="97"/>
      <c r="G36" s="98"/>
      <c r="H36" s="97"/>
      <c r="I36" s="98"/>
      <c r="J36" s="97">
        <v>5</v>
      </c>
      <c r="K36" s="98">
        <f>(J36*1000)/51</f>
        <v>98.03921568627452</v>
      </c>
      <c r="L36" s="97">
        <v>22</v>
      </c>
      <c r="M36" s="98">
        <f>(L36*1000)/54</f>
        <v>407.4074074074074</v>
      </c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1"/>
        <v>505.4466230936819</v>
      </c>
    </row>
    <row r="37" spans="1:31" s="15" customFormat="1" ht="18" customHeight="1">
      <c r="A37" s="17">
        <v>32</v>
      </c>
      <c r="B37" s="50" t="s">
        <v>38</v>
      </c>
      <c r="C37" s="52" t="s">
        <v>121</v>
      </c>
      <c r="D37" s="97"/>
      <c r="E37" s="98"/>
      <c r="F37" s="97"/>
      <c r="G37" s="98"/>
      <c r="H37" s="97">
        <v>14</v>
      </c>
      <c r="I37" s="98">
        <f>(H37*1000)/38</f>
        <v>368.42105263157896</v>
      </c>
      <c r="J37" s="97"/>
      <c r="K37" s="98"/>
      <c r="L37" s="97">
        <v>11</v>
      </c>
      <c r="M37" s="98">
        <f>(L37*1000)/54</f>
        <v>203.7037037037037</v>
      </c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1"/>
        <v>572.1247563352827</v>
      </c>
    </row>
    <row r="38" spans="1:31" s="15" customFormat="1" ht="18" customHeight="1">
      <c r="A38" s="17">
        <v>33</v>
      </c>
      <c r="B38" s="50" t="s">
        <v>133</v>
      </c>
      <c r="C38" s="52" t="s">
        <v>125</v>
      </c>
      <c r="D38" s="97"/>
      <c r="E38" s="98"/>
      <c r="F38" s="97"/>
      <c r="G38" s="98"/>
      <c r="H38" s="97"/>
      <c r="I38" s="98"/>
      <c r="J38" s="97"/>
      <c r="K38" s="98"/>
      <c r="L38" s="97">
        <v>23</v>
      </c>
      <c r="M38" s="98">
        <f>(L38*1000)/54</f>
        <v>425.9259259259259</v>
      </c>
      <c r="N38" s="97">
        <v>13</v>
      </c>
      <c r="O38" s="98">
        <f>(N38*1000)/50</f>
        <v>260</v>
      </c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2</v>
      </c>
      <c r="AE38" s="98">
        <f aca="true" t="shared" si="2" ref="AE38:AE69">E38+G38+I38+K38+M38+O38+Q38+S38+U38+W38+Y38+AA38+AC38</f>
        <v>685.9259259259259</v>
      </c>
    </row>
    <row r="39" spans="1:31" s="15" customFormat="1" ht="18" customHeight="1">
      <c r="A39" s="17">
        <v>34</v>
      </c>
      <c r="B39" s="50" t="s">
        <v>298</v>
      </c>
      <c r="C39" s="52" t="s">
        <v>123</v>
      </c>
      <c r="D39" s="97"/>
      <c r="E39" s="98"/>
      <c r="F39" s="97"/>
      <c r="G39" s="98"/>
      <c r="H39" s="97">
        <v>15</v>
      </c>
      <c r="I39" s="98">
        <f>(H39*1000)/38</f>
        <v>394.7368421052632</v>
      </c>
      <c r="J39" s="97">
        <v>16</v>
      </c>
      <c r="K39" s="98">
        <f>(J39*1000)/51</f>
        <v>313.72549019607845</v>
      </c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2</v>
      </c>
      <c r="AE39" s="98">
        <f t="shared" si="2"/>
        <v>708.4623323013416</v>
      </c>
    </row>
    <row r="40" spans="1:31" s="15" customFormat="1" ht="18" customHeight="1">
      <c r="A40" s="17">
        <v>35</v>
      </c>
      <c r="B40" s="50" t="s">
        <v>136</v>
      </c>
      <c r="C40" s="52" t="s">
        <v>125</v>
      </c>
      <c r="D40" s="97"/>
      <c r="E40" s="98"/>
      <c r="F40" s="97">
        <v>32</v>
      </c>
      <c r="G40" s="98">
        <f>(F40*1000)/79</f>
        <v>405.0632911392405</v>
      </c>
      <c r="H40" s="97"/>
      <c r="I40" s="98"/>
      <c r="J40" s="97"/>
      <c r="K40" s="98"/>
      <c r="L40" s="97"/>
      <c r="M40" s="98"/>
      <c r="N40" s="97">
        <v>16</v>
      </c>
      <c r="O40" s="98">
        <f>(N40*1000)/50</f>
        <v>320</v>
      </c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2"/>
        <v>725.0632911392405</v>
      </c>
    </row>
    <row r="41" spans="1:31" s="15" customFormat="1" ht="18" customHeight="1">
      <c r="A41" s="17">
        <v>36</v>
      </c>
      <c r="B41" s="50" t="s">
        <v>138</v>
      </c>
      <c r="C41" s="52" t="s">
        <v>127</v>
      </c>
      <c r="D41" s="97">
        <v>20</v>
      </c>
      <c r="E41" s="98">
        <f>(D41*1000)/77</f>
        <v>259.7402597402597</v>
      </c>
      <c r="F41" s="97"/>
      <c r="G41" s="98"/>
      <c r="H41" s="97">
        <v>19</v>
      </c>
      <c r="I41" s="98">
        <f>(H41*1000)/38</f>
        <v>500</v>
      </c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2"/>
        <v>759.7402597402597</v>
      </c>
    </row>
    <row r="42" spans="1:31" s="15" customFormat="1" ht="18" customHeight="1">
      <c r="A42" s="17">
        <v>37</v>
      </c>
      <c r="B42" s="50" t="s">
        <v>28</v>
      </c>
      <c r="C42" s="52" t="s">
        <v>121</v>
      </c>
      <c r="D42" s="97">
        <v>31</v>
      </c>
      <c r="E42" s="98">
        <f>(D42*1000)/77</f>
        <v>402.5974025974026</v>
      </c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>
        <v>26</v>
      </c>
      <c r="Q42" s="98">
        <f>(P42*1000)/54</f>
        <v>481.48148148148147</v>
      </c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2</v>
      </c>
      <c r="AE42" s="98">
        <f t="shared" si="2"/>
        <v>884.0788840788841</v>
      </c>
    </row>
    <row r="43" spans="1:31" s="15" customFormat="1" ht="18" customHeight="1">
      <c r="A43" s="17">
        <v>38</v>
      </c>
      <c r="B43" s="50" t="s">
        <v>130</v>
      </c>
      <c r="C43" s="52" t="s">
        <v>125</v>
      </c>
      <c r="D43" s="97"/>
      <c r="E43" s="98"/>
      <c r="F43" s="97"/>
      <c r="G43" s="98"/>
      <c r="H43" s="97"/>
      <c r="I43" s="98"/>
      <c r="J43" s="97"/>
      <c r="K43" s="98"/>
      <c r="L43" s="97">
        <v>5</v>
      </c>
      <c r="M43" s="98">
        <f>(L43*1000)/54</f>
        <v>92.5925925925926</v>
      </c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1</v>
      </c>
      <c r="AE43" s="98">
        <f t="shared" si="2"/>
        <v>92.5925925925926</v>
      </c>
    </row>
    <row r="44" spans="1:31" s="15" customFormat="1" ht="18" customHeight="1">
      <c r="A44" s="17">
        <v>39</v>
      </c>
      <c r="B44" s="95" t="s">
        <v>24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>
        <v>7</v>
      </c>
      <c r="Q44" s="98">
        <f>(P44*1000)/54</f>
        <v>129.62962962962962</v>
      </c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1</v>
      </c>
      <c r="AE44" s="98">
        <f t="shared" si="2"/>
        <v>129.62962962962962</v>
      </c>
    </row>
    <row r="45" spans="1:31" s="15" customFormat="1" ht="18" customHeight="1">
      <c r="A45" s="17">
        <v>40</v>
      </c>
      <c r="B45" s="95" t="s">
        <v>25</v>
      </c>
      <c r="C45" s="52" t="s">
        <v>121</v>
      </c>
      <c r="D45" s="97"/>
      <c r="E45" s="98"/>
      <c r="F45" s="97"/>
      <c r="G45" s="98"/>
      <c r="H45" s="97"/>
      <c r="I45" s="98"/>
      <c r="J45" s="97"/>
      <c r="K45" s="98"/>
      <c r="L45" s="97">
        <v>8</v>
      </c>
      <c r="M45" s="98">
        <f>(L45*1000)/54</f>
        <v>148.14814814814815</v>
      </c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1</v>
      </c>
      <c r="AE45" s="98">
        <f t="shared" si="2"/>
        <v>148.14814814814815</v>
      </c>
    </row>
    <row r="46" spans="1:31" s="15" customFormat="1" ht="18" customHeight="1">
      <c r="A46" s="17">
        <v>41</v>
      </c>
      <c r="B46" s="50" t="s">
        <v>157</v>
      </c>
      <c r="C46" s="52" t="s">
        <v>123</v>
      </c>
      <c r="D46" s="97"/>
      <c r="E46" s="98"/>
      <c r="F46" s="97">
        <v>12</v>
      </c>
      <c r="G46" s="98">
        <f>(F46*1000)/79</f>
        <v>151.8987341772152</v>
      </c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1</v>
      </c>
      <c r="AE46" s="98">
        <f t="shared" si="2"/>
        <v>151.8987341772152</v>
      </c>
    </row>
    <row r="47" spans="1:31" s="15" customFormat="1" ht="18" customHeight="1">
      <c r="A47" s="17">
        <v>42</v>
      </c>
      <c r="B47" s="50" t="s">
        <v>142</v>
      </c>
      <c r="C47" s="52" t="s">
        <v>123</v>
      </c>
      <c r="D47" s="97"/>
      <c r="E47" s="98"/>
      <c r="F47" s="97"/>
      <c r="G47" s="98"/>
      <c r="H47" s="97"/>
      <c r="I47" s="98"/>
      <c r="J47" s="97">
        <v>8</v>
      </c>
      <c r="K47" s="98">
        <f>(J47*1000)/51</f>
        <v>156.86274509803923</v>
      </c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1</v>
      </c>
      <c r="AE47" s="98">
        <f t="shared" si="2"/>
        <v>156.86274509803923</v>
      </c>
    </row>
    <row r="48" spans="1:31" s="15" customFormat="1" ht="18" customHeight="1">
      <c r="A48" s="17">
        <v>43</v>
      </c>
      <c r="B48" s="50" t="s">
        <v>86</v>
      </c>
      <c r="C48" s="52" t="s">
        <v>121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>
        <v>9</v>
      </c>
      <c r="Q48" s="98">
        <f>(P48*1000)/54</f>
        <v>166.66666666666666</v>
      </c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1</v>
      </c>
      <c r="AE48" s="98">
        <f t="shared" si="2"/>
        <v>166.66666666666666</v>
      </c>
    </row>
    <row r="49" spans="1:31" s="15" customFormat="1" ht="18" customHeight="1">
      <c r="A49" s="17">
        <v>44</v>
      </c>
      <c r="B49" s="95" t="s">
        <v>99</v>
      </c>
      <c r="C49" s="52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>
        <v>10</v>
      </c>
      <c r="O49" s="98">
        <f>(N49*1000)/50</f>
        <v>200</v>
      </c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1</v>
      </c>
      <c r="AE49" s="98">
        <f t="shared" si="2"/>
        <v>200</v>
      </c>
    </row>
    <row r="50" spans="1:31" s="15" customFormat="1" ht="18" customHeight="1">
      <c r="A50" s="17">
        <v>45</v>
      </c>
      <c r="B50" s="45" t="s">
        <v>391</v>
      </c>
      <c r="C50" s="52" t="s">
        <v>123</v>
      </c>
      <c r="D50" s="97"/>
      <c r="E50" s="98"/>
      <c r="F50" s="97">
        <v>17</v>
      </c>
      <c r="G50" s="98">
        <f>(F50*1000)/79</f>
        <v>215.18987341772151</v>
      </c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1</v>
      </c>
      <c r="AE50" s="98">
        <f t="shared" si="2"/>
        <v>215.18987341772151</v>
      </c>
    </row>
    <row r="51" spans="1:31" s="15" customFormat="1" ht="18" customHeight="1">
      <c r="A51" s="17">
        <v>46</v>
      </c>
      <c r="B51" s="45" t="s">
        <v>242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>
        <v>14</v>
      </c>
      <c r="Q51" s="98">
        <f>(P51*1000)/54</f>
        <v>259.25925925925924</v>
      </c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2"/>
        <v>259.25925925925924</v>
      </c>
    </row>
    <row r="52" spans="1:31" s="15" customFormat="1" ht="18" customHeight="1">
      <c r="A52" s="17">
        <v>47</v>
      </c>
      <c r="B52" s="45" t="s">
        <v>152</v>
      </c>
      <c r="C52" s="52" t="s">
        <v>123</v>
      </c>
      <c r="D52" s="97"/>
      <c r="E52" s="98"/>
      <c r="F52" s="97">
        <v>22</v>
      </c>
      <c r="G52" s="98">
        <f>(F52*1000)/79</f>
        <v>278.4810126582278</v>
      </c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100"/>
      <c r="V52" s="97"/>
      <c r="W52" s="98"/>
      <c r="X52" s="97"/>
      <c r="Y52" s="98"/>
      <c r="Z52" s="97"/>
      <c r="AA52" s="98"/>
      <c r="AB52" s="99"/>
      <c r="AC52" s="98"/>
      <c r="AD52" s="100">
        <v>1</v>
      </c>
      <c r="AE52" s="98">
        <f t="shared" si="2"/>
        <v>278.4810126582278</v>
      </c>
    </row>
    <row r="53" spans="1:31" s="15" customFormat="1" ht="18" customHeight="1">
      <c r="A53" s="17">
        <v>48</v>
      </c>
      <c r="B53" s="45" t="s">
        <v>44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>
        <v>16</v>
      </c>
      <c r="Q53" s="98">
        <f>(P53*1000)/54</f>
        <v>296.2962962962963</v>
      </c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1</v>
      </c>
      <c r="AE53" s="98">
        <f t="shared" si="2"/>
        <v>296.2962962962963</v>
      </c>
    </row>
    <row r="54" spans="1:32" s="15" customFormat="1" ht="18" customHeight="1">
      <c r="A54" s="17">
        <v>49</v>
      </c>
      <c r="B54" s="45" t="s">
        <v>176</v>
      </c>
      <c r="C54" s="52" t="s">
        <v>127</v>
      </c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>
        <v>15</v>
      </c>
      <c r="O54" s="98">
        <f>(N54*1000)/50</f>
        <v>300</v>
      </c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1</v>
      </c>
      <c r="AE54" s="98">
        <f t="shared" si="2"/>
        <v>300</v>
      </c>
      <c r="AF54"/>
    </row>
    <row r="55" spans="1:32" s="15" customFormat="1" ht="18" customHeight="1">
      <c r="A55" s="17">
        <v>50</v>
      </c>
      <c r="B55" s="45" t="s">
        <v>387</v>
      </c>
      <c r="C55" s="52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19</v>
      </c>
      <c r="O55" s="98">
        <f>(N55*1000)/50</f>
        <v>380</v>
      </c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>
        <v>1</v>
      </c>
      <c r="AE55" s="98">
        <f t="shared" si="2"/>
        <v>380</v>
      </c>
      <c r="AF55"/>
    </row>
    <row r="56" spans="1:31" ht="18" customHeight="1">
      <c r="A56" s="17">
        <v>51</v>
      </c>
      <c r="B56" s="45" t="s">
        <v>92</v>
      </c>
      <c r="C56" s="52" t="s">
        <v>121</v>
      </c>
      <c r="D56" s="97"/>
      <c r="E56" s="98"/>
      <c r="F56" s="97"/>
      <c r="G56" s="98"/>
      <c r="H56" s="97"/>
      <c r="I56" s="98"/>
      <c r="J56" s="25"/>
      <c r="K56" s="98"/>
      <c r="L56" s="97">
        <v>21</v>
      </c>
      <c r="M56" s="98">
        <f>(L56*1000)/54</f>
        <v>388.8888888888889</v>
      </c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388.8888888888889</v>
      </c>
    </row>
    <row r="57" spans="1:31" ht="18" customHeight="1">
      <c r="A57" s="17">
        <v>52</v>
      </c>
      <c r="B57" s="45" t="s">
        <v>15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>
        <v>21</v>
      </c>
      <c r="Q57" s="98">
        <f>(P57*1000)/54</f>
        <v>388.8888888888889</v>
      </c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>
        <v>1</v>
      </c>
      <c r="AE57" s="98">
        <f t="shared" si="2"/>
        <v>388.8888888888889</v>
      </c>
    </row>
    <row r="58" spans="1:31" ht="18" customHeight="1">
      <c r="A58" s="17">
        <v>53</v>
      </c>
      <c r="B58" s="95" t="s">
        <v>33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>
        <v>21</v>
      </c>
      <c r="S58" s="98">
        <f>(R58*1000)/51</f>
        <v>411.7647058823529</v>
      </c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411.7647058823529</v>
      </c>
    </row>
    <row r="59" spans="1:31" ht="18" customHeight="1">
      <c r="A59" s="17">
        <v>54</v>
      </c>
      <c r="B59" s="95" t="s">
        <v>23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>
        <v>22</v>
      </c>
      <c r="S59" s="98">
        <f>(R59*1000)/51</f>
        <v>431.37254901960785</v>
      </c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431.37254901960785</v>
      </c>
    </row>
    <row r="60" spans="1:31" ht="18" customHeight="1">
      <c r="A60" s="17">
        <v>55</v>
      </c>
      <c r="B60" s="50" t="s">
        <v>132</v>
      </c>
      <c r="C60" s="52" t="s">
        <v>123</v>
      </c>
      <c r="D60" s="97"/>
      <c r="E60" s="98"/>
      <c r="F60" s="97"/>
      <c r="G60" s="98"/>
      <c r="H60" s="97"/>
      <c r="I60" s="98"/>
      <c r="J60" s="97">
        <v>25</v>
      </c>
      <c r="K60" s="98">
        <f>(J60*1000)/51</f>
        <v>490.19607843137254</v>
      </c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2"/>
        <v>490.19607843137254</v>
      </c>
    </row>
    <row r="61" spans="1:31" ht="18" customHeight="1">
      <c r="A61" s="17">
        <v>56</v>
      </c>
      <c r="B61" s="50" t="s">
        <v>22</v>
      </c>
      <c r="C61" s="52" t="s">
        <v>121</v>
      </c>
      <c r="D61" s="97">
        <v>38</v>
      </c>
      <c r="E61" s="98">
        <f>(D61*1000)/77</f>
        <v>493.5064935064935</v>
      </c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2"/>
        <v>493.5064935064935</v>
      </c>
    </row>
    <row r="62" spans="1:31" ht="18" customHeight="1">
      <c r="A62" s="17">
        <v>57</v>
      </c>
      <c r="B62" s="45" t="s">
        <v>46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2"/>
        <v>0</v>
      </c>
    </row>
    <row r="63" spans="1:31" ht="18" customHeight="1">
      <c r="A63" s="17">
        <v>58</v>
      </c>
      <c r="B63" s="50" t="s">
        <v>96</v>
      </c>
      <c r="C63" s="52" t="s">
        <v>121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2"/>
        <v>0</v>
      </c>
    </row>
    <row r="64" spans="1:31" ht="18" customHeight="1">
      <c r="A64" s="17">
        <v>59</v>
      </c>
      <c r="B64" s="50" t="s">
        <v>131</v>
      </c>
      <c r="C64" s="52" t="s">
        <v>127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2"/>
        <v>0</v>
      </c>
    </row>
    <row r="65" spans="1:31" ht="18" customHeight="1">
      <c r="A65" s="17">
        <v>60</v>
      </c>
      <c r="B65" s="94" t="s">
        <v>384</v>
      </c>
      <c r="C65" s="52" t="s">
        <v>125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2"/>
        <v>0</v>
      </c>
    </row>
    <row r="66" spans="1:31" ht="18" customHeight="1">
      <c r="A66" s="17">
        <v>61</v>
      </c>
      <c r="B66" s="50" t="s">
        <v>40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2"/>
        <v>0</v>
      </c>
    </row>
    <row r="67" spans="1:31" ht="18" customHeight="1">
      <c r="A67" s="17">
        <v>62</v>
      </c>
      <c r="B67" s="45" t="s">
        <v>36</v>
      </c>
      <c r="C67" s="52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2"/>
        <v>0</v>
      </c>
    </row>
    <row r="68" spans="1:31" ht="18" customHeight="1">
      <c r="A68" s="17">
        <v>63</v>
      </c>
      <c r="B68" s="45" t="s">
        <v>49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45" t="s">
        <v>61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95" t="s">
        <v>156</v>
      </c>
      <c r="C70" s="52" t="s">
        <v>123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45" t="s">
        <v>397</v>
      </c>
      <c r="C71" s="52" t="s">
        <v>121</v>
      </c>
      <c r="D71" s="97"/>
      <c r="E71" s="98"/>
      <c r="F71" s="25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45" t="s">
        <v>395</v>
      </c>
      <c r="C72" s="52" t="s">
        <v>127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45" t="s">
        <v>52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45" t="s">
        <v>94</v>
      </c>
      <c r="C74" s="52" t="s">
        <v>121</v>
      </c>
      <c r="D74" s="97"/>
      <c r="E74" s="98"/>
      <c r="F74" s="100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45" t="s">
        <v>394</v>
      </c>
      <c r="C75" s="52" t="s">
        <v>127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45" t="s">
        <v>385</v>
      </c>
      <c r="C76" s="52" t="s">
        <v>125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48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45" t="s">
        <v>35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45" t="s">
        <v>237</v>
      </c>
      <c r="C79" s="52" t="s">
        <v>123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J4:K4"/>
    <mergeCell ref="L4:M4"/>
    <mergeCell ref="N4:O4"/>
    <mergeCell ref="P4:Q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55" zoomScaleNormal="55" zoomScalePageLayoutView="0" workbookViewId="0" topLeftCell="B1">
      <selection activeCell="V4" sqref="V4:W4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81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95" t="s">
        <v>129</v>
      </c>
      <c r="C6" s="52" t="s">
        <v>127</v>
      </c>
      <c r="D6" s="97"/>
      <c r="E6" s="98"/>
      <c r="F6" s="97">
        <v>2</v>
      </c>
      <c r="G6" s="98">
        <f>(F6*1000)/79</f>
        <v>25.31645569620253</v>
      </c>
      <c r="H6" s="97"/>
      <c r="I6" s="98"/>
      <c r="J6" s="97">
        <v>11</v>
      </c>
      <c r="K6" s="98">
        <f>(J6*1000)/51</f>
        <v>215.68627450980392</v>
      </c>
      <c r="L6" s="97">
        <v>1</v>
      </c>
      <c r="M6" s="98">
        <f>(L6*1000)/54</f>
        <v>18.51851851851852</v>
      </c>
      <c r="N6" s="97">
        <v>14</v>
      </c>
      <c r="O6" s="98">
        <f>(N6*1000)/50</f>
        <v>280</v>
      </c>
      <c r="P6" s="97"/>
      <c r="Q6" s="98"/>
      <c r="R6" s="97">
        <v>6</v>
      </c>
      <c r="S6" s="98">
        <f>(R6*1000)/51</f>
        <v>117.6470588235294</v>
      </c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5</v>
      </c>
      <c r="AE6" s="98">
        <f aca="true" t="shared" si="0" ref="AE6:AE37">E6+G6+I6+K6+M6+O6+Q6+S6+U6+W6+Y6+AA6+AC6</f>
        <v>657.1683075480544</v>
      </c>
      <c r="AF6" s="16"/>
    </row>
    <row r="7" spans="1:32" s="15" customFormat="1" ht="18" customHeight="1">
      <c r="A7" s="17">
        <v>2</v>
      </c>
      <c r="B7" s="50" t="s">
        <v>139</v>
      </c>
      <c r="C7" s="52" t="s">
        <v>123</v>
      </c>
      <c r="D7" s="97">
        <v>1</v>
      </c>
      <c r="E7" s="98">
        <f>(D7*1000)/77</f>
        <v>12.987012987012987</v>
      </c>
      <c r="F7" s="97"/>
      <c r="G7" s="98"/>
      <c r="H7" s="97">
        <v>12</v>
      </c>
      <c r="I7" s="98">
        <f>(H7*1000)/38</f>
        <v>315.7894736842105</v>
      </c>
      <c r="J7" s="97">
        <v>3</v>
      </c>
      <c r="K7" s="98">
        <f>(J7*1000)/51</f>
        <v>58.8235294117647</v>
      </c>
      <c r="L7" s="97">
        <v>17</v>
      </c>
      <c r="M7" s="98">
        <f>(L7*1000)/54</f>
        <v>314.81481481481484</v>
      </c>
      <c r="N7" s="97"/>
      <c r="O7" s="98"/>
      <c r="P7" s="97"/>
      <c r="Q7" s="98"/>
      <c r="R7" s="97">
        <v>1</v>
      </c>
      <c r="S7" s="98">
        <f>(R7*1000)/51</f>
        <v>19.607843137254903</v>
      </c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5</v>
      </c>
      <c r="AE7" s="98">
        <f t="shared" si="0"/>
        <v>722.022674035058</v>
      </c>
      <c r="AF7" s="16"/>
    </row>
    <row r="8" spans="1:32" ht="18" customHeight="1">
      <c r="A8" s="17">
        <v>3</v>
      </c>
      <c r="B8" s="50" t="s">
        <v>122</v>
      </c>
      <c r="C8" s="52" t="s">
        <v>123</v>
      </c>
      <c r="D8" s="97">
        <v>13</v>
      </c>
      <c r="E8" s="98">
        <f>(D8*1000)/77</f>
        <v>168.83116883116884</v>
      </c>
      <c r="F8" s="97">
        <v>7</v>
      </c>
      <c r="G8" s="98">
        <f>(F8*1000)/79</f>
        <v>88.60759493670886</v>
      </c>
      <c r="H8" s="97">
        <v>5</v>
      </c>
      <c r="I8" s="98">
        <f>(H8*1000)/38</f>
        <v>131.57894736842104</v>
      </c>
      <c r="J8" s="97">
        <v>9</v>
      </c>
      <c r="K8" s="98">
        <f>(J8*1000)/51</f>
        <v>176.47058823529412</v>
      </c>
      <c r="L8" s="97"/>
      <c r="M8" s="98"/>
      <c r="N8" s="97"/>
      <c r="O8" s="98"/>
      <c r="P8" s="97"/>
      <c r="Q8" s="98"/>
      <c r="R8" s="97">
        <v>11</v>
      </c>
      <c r="S8" s="98">
        <f>(R8*1000)/51</f>
        <v>215.68627450980392</v>
      </c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5</v>
      </c>
      <c r="AE8" s="98">
        <f t="shared" si="0"/>
        <v>781.1745738813968</v>
      </c>
      <c r="AF8" s="2"/>
    </row>
    <row r="9" spans="1:32" ht="18" customHeight="1">
      <c r="A9" s="17">
        <v>4</v>
      </c>
      <c r="B9" s="50" t="s">
        <v>26</v>
      </c>
      <c r="C9" s="52" t="s">
        <v>121</v>
      </c>
      <c r="D9" s="97"/>
      <c r="E9" s="98"/>
      <c r="F9" s="97">
        <v>10</v>
      </c>
      <c r="G9" s="98">
        <f>(F9*1000)/79</f>
        <v>126.58227848101266</v>
      </c>
      <c r="H9" s="97"/>
      <c r="I9" s="98"/>
      <c r="J9" s="97">
        <v>13</v>
      </c>
      <c r="K9" s="98">
        <f>(J9*1000)/51</f>
        <v>254.90196078431373</v>
      </c>
      <c r="L9" s="97">
        <v>9</v>
      </c>
      <c r="M9" s="98">
        <f>(L9*1000)/54</f>
        <v>166.66666666666666</v>
      </c>
      <c r="N9" s="97"/>
      <c r="O9" s="98"/>
      <c r="P9" s="97">
        <v>2</v>
      </c>
      <c r="Q9" s="98">
        <f>(P9*1000)/54</f>
        <v>37.03703703703704</v>
      </c>
      <c r="R9" s="97">
        <v>13</v>
      </c>
      <c r="S9" s="98">
        <f>(R9*1000)/51</f>
        <v>254.90196078431373</v>
      </c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5</v>
      </c>
      <c r="AE9" s="98">
        <f t="shared" si="0"/>
        <v>840.0899037533438</v>
      </c>
      <c r="AF9" s="2"/>
    </row>
    <row r="10" spans="1:32" ht="18" customHeight="1">
      <c r="A10" s="17">
        <v>5</v>
      </c>
      <c r="B10" s="50" t="s">
        <v>27</v>
      </c>
      <c r="C10" s="52" t="s">
        <v>121</v>
      </c>
      <c r="D10" s="97"/>
      <c r="E10" s="98"/>
      <c r="F10" s="97">
        <v>3</v>
      </c>
      <c r="G10" s="98">
        <f>(F10*1000)/79</f>
        <v>37.9746835443038</v>
      </c>
      <c r="H10" s="97"/>
      <c r="I10" s="98"/>
      <c r="J10" s="97"/>
      <c r="K10" s="98"/>
      <c r="L10" s="97"/>
      <c r="M10" s="98"/>
      <c r="N10" s="97">
        <v>25</v>
      </c>
      <c r="O10" s="98">
        <f>(N10*1000)/50</f>
        <v>500</v>
      </c>
      <c r="P10" s="97">
        <v>1</v>
      </c>
      <c r="Q10" s="98">
        <f>(P10*1000)/54</f>
        <v>18.51851851851852</v>
      </c>
      <c r="R10" s="97">
        <v>10</v>
      </c>
      <c r="S10" s="98">
        <f>(R10*1000)/51</f>
        <v>196.07843137254903</v>
      </c>
      <c r="T10" s="97">
        <v>10</v>
      </c>
      <c r="U10" s="98">
        <f>(T10*1000)/62</f>
        <v>161.29032258064515</v>
      </c>
      <c r="V10" s="97"/>
      <c r="W10" s="98"/>
      <c r="X10" s="97"/>
      <c r="Y10" s="100"/>
      <c r="Z10" s="97"/>
      <c r="AA10" s="98"/>
      <c r="AB10" s="99"/>
      <c r="AC10" s="98"/>
      <c r="AD10" s="100">
        <v>5</v>
      </c>
      <c r="AE10" s="98">
        <f t="shared" si="0"/>
        <v>913.8619560160165</v>
      </c>
      <c r="AF10" s="103"/>
    </row>
    <row r="11" spans="1:32" ht="18" customHeight="1">
      <c r="A11" s="17">
        <v>6</v>
      </c>
      <c r="B11" s="50" t="s">
        <v>135</v>
      </c>
      <c r="C11" s="52" t="s">
        <v>127</v>
      </c>
      <c r="D11" s="97">
        <v>4</v>
      </c>
      <c r="E11" s="98">
        <f>(D11*1000)/77</f>
        <v>51.94805194805195</v>
      </c>
      <c r="F11" s="97">
        <v>14</v>
      </c>
      <c r="G11" s="98">
        <f>(F11*1000)/79</f>
        <v>177.21518987341773</v>
      </c>
      <c r="H11" s="97"/>
      <c r="I11" s="98"/>
      <c r="J11" s="97">
        <v>15</v>
      </c>
      <c r="K11" s="98">
        <f>(J11*1000)/51</f>
        <v>294.11764705882354</v>
      </c>
      <c r="L11" s="97">
        <v>15</v>
      </c>
      <c r="M11" s="98">
        <f>(L11*1000)/54</f>
        <v>277.77777777777777</v>
      </c>
      <c r="N11" s="97">
        <v>8</v>
      </c>
      <c r="O11" s="98">
        <f>(N11*1000)/50</f>
        <v>160</v>
      </c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5</v>
      </c>
      <c r="AE11" s="98">
        <f t="shared" si="0"/>
        <v>961.0586666580709</v>
      </c>
      <c r="AF11" s="2"/>
    </row>
    <row r="12" spans="1:32" s="15" customFormat="1" ht="18" customHeight="1">
      <c r="A12" s="17">
        <v>7</v>
      </c>
      <c r="B12" s="50" t="s">
        <v>87</v>
      </c>
      <c r="C12" s="52" t="s">
        <v>121</v>
      </c>
      <c r="D12" s="97">
        <v>19</v>
      </c>
      <c r="E12" s="98">
        <f>(D12*1000)/77</f>
        <v>246.75324675324674</v>
      </c>
      <c r="F12" s="97"/>
      <c r="G12" s="98"/>
      <c r="H12" s="97"/>
      <c r="I12" s="98"/>
      <c r="J12" s="97">
        <v>23</v>
      </c>
      <c r="K12" s="98">
        <f>(J12*1000)/51</f>
        <v>450.98039215686276</v>
      </c>
      <c r="L12" s="97"/>
      <c r="M12" s="98"/>
      <c r="N12" s="97">
        <v>4</v>
      </c>
      <c r="O12" s="98">
        <f>(N12*1000)/50</f>
        <v>80</v>
      </c>
      <c r="P12" s="97">
        <v>12</v>
      </c>
      <c r="Q12" s="98">
        <f>(P12*1000)/54</f>
        <v>222.22222222222223</v>
      </c>
      <c r="R12" s="97">
        <v>3</v>
      </c>
      <c r="S12" s="98">
        <f>(R12*1000)/51</f>
        <v>58.8235294117647</v>
      </c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5</v>
      </c>
      <c r="AE12" s="98">
        <f t="shared" si="0"/>
        <v>1058.7793905440963</v>
      </c>
      <c r="AF12" s="16"/>
    </row>
    <row r="13" spans="1:32" s="15" customFormat="1" ht="18" customHeight="1">
      <c r="A13" s="17">
        <v>8</v>
      </c>
      <c r="B13" s="50" t="s">
        <v>45</v>
      </c>
      <c r="C13" s="52" t="s">
        <v>121</v>
      </c>
      <c r="D13" s="97">
        <v>23</v>
      </c>
      <c r="E13" s="98">
        <f>(D13*1000)/77</f>
        <v>298.7012987012987</v>
      </c>
      <c r="F13" s="97">
        <v>24</v>
      </c>
      <c r="G13" s="98">
        <f>(F13*1000)/79</f>
        <v>303.7974683544304</v>
      </c>
      <c r="H13" s="97"/>
      <c r="I13" s="98"/>
      <c r="J13" s="97"/>
      <c r="K13" s="98"/>
      <c r="L13" s="97">
        <v>4</v>
      </c>
      <c r="M13" s="98">
        <f>(L13*1000)/54</f>
        <v>74.07407407407408</v>
      </c>
      <c r="N13" s="97">
        <v>17</v>
      </c>
      <c r="O13" s="98">
        <f>(N13*1000)/50</f>
        <v>340</v>
      </c>
      <c r="P13" s="97">
        <v>23</v>
      </c>
      <c r="Q13" s="98"/>
      <c r="R13" s="97">
        <v>4</v>
      </c>
      <c r="S13" s="98">
        <f>(R13*1000)/51</f>
        <v>78.43137254901961</v>
      </c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5</v>
      </c>
      <c r="AE13" s="98">
        <f t="shared" si="0"/>
        <v>1095.004213678823</v>
      </c>
      <c r="AF13" s="104"/>
    </row>
    <row r="14" spans="1:32" ht="18" customHeight="1">
      <c r="A14" s="17">
        <v>9</v>
      </c>
      <c r="B14" s="50" t="s">
        <v>29</v>
      </c>
      <c r="C14" s="52" t="s">
        <v>121</v>
      </c>
      <c r="D14" s="97"/>
      <c r="E14" s="98"/>
      <c r="F14" s="100"/>
      <c r="G14" s="98"/>
      <c r="H14" s="97"/>
      <c r="I14" s="98"/>
      <c r="J14" s="97">
        <v>12</v>
      </c>
      <c r="K14" s="98">
        <f>(J14*1000)/51</f>
        <v>235.2941176470588</v>
      </c>
      <c r="L14" s="97"/>
      <c r="M14" s="98"/>
      <c r="N14" s="97">
        <v>22</v>
      </c>
      <c r="O14" s="98">
        <f>(N14*1000)/50</f>
        <v>440</v>
      </c>
      <c r="P14" s="97">
        <v>17</v>
      </c>
      <c r="Q14" s="98">
        <f>(P14*1000)/54</f>
        <v>314.81481481481484</v>
      </c>
      <c r="R14" s="97">
        <v>5</v>
      </c>
      <c r="S14" s="98">
        <f>(R14*1000)/51</f>
        <v>98.03921568627452</v>
      </c>
      <c r="T14" s="97">
        <v>9</v>
      </c>
      <c r="U14" s="98">
        <f>(T14*1000)/62</f>
        <v>145.16129032258064</v>
      </c>
      <c r="V14" s="97"/>
      <c r="W14" s="98"/>
      <c r="X14" s="97"/>
      <c r="Y14" s="98"/>
      <c r="Z14" s="97"/>
      <c r="AA14" s="98"/>
      <c r="AB14" s="99"/>
      <c r="AC14" s="98"/>
      <c r="AD14" s="100">
        <v>5</v>
      </c>
      <c r="AE14" s="98">
        <f t="shared" si="0"/>
        <v>1233.3094384707288</v>
      </c>
      <c r="AF14" s="2"/>
    </row>
    <row r="15" spans="1:32" ht="18" customHeight="1">
      <c r="A15" s="17">
        <v>10</v>
      </c>
      <c r="B15" s="50" t="s">
        <v>19</v>
      </c>
      <c r="C15" s="52" t="s">
        <v>121</v>
      </c>
      <c r="D15" s="97">
        <v>9</v>
      </c>
      <c r="E15" s="98">
        <f>(D15*1000)/77</f>
        <v>116.88311688311688</v>
      </c>
      <c r="F15" s="97">
        <v>23</v>
      </c>
      <c r="G15" s="98">
        <f>(F15*1000)/79</f>
        <v>291.1392405063291</v>
      </c>
      <c r="H15" s="97"/>
      <c r="I15" s="98"/>
      <c r="J15" s="97"/>
      <c r="K15" s="98"/>
      <c r="L15" s="97">
        <v>24</v>
      </c>
      <c r="M15" s="98">
        <f>(L15*1000)/54</f>
        <v>444.44444444444446</v>
      </c>
      <c r="N15" s="97"/>
      <c r="O15" s="98"/>
      <c r="P15" s="97">
        <v>19</v>
      </c>
      <c r="Q15" s="98">
        <f>(P15*1000)/54</f>
        <v>351.85185185185185</v>
      </c>
      <c r="R15" s="97"/>
      <c r="S15" s="98"/>
      <c r="T15" s="97">
        <v>15</v>
      </c>
      <c r="U15" s="98">
        <f>(T15*1000)/62</f>
        <v>241.93548387096774</v>
      </c>
      <c r="V15" s="97"/>
      <c r="W15" s="98"/>
      <c r="X15" s="97"/>
      <c r="Y15" s="98"/>
      <c r="Z15" s="97"/>
      <c r="AA15" s="98"/>
      <c r="AB15" s="99"/>
      <c r="AC15" s="98"/>
      <c r="AD15" s="100">
        <v>5</v>
      </c>
      <c r="AE15" s="98">
        <f t="shared" si="0"/>
        <v>1446.2541375567102</v>
      </c>
      <c r="AF15" s="2"/>
    </row>
    <row r="16" spans="1:32" s="15" customFormat="1" ht="18" customHeight="1">
      <c r="A16" s="17">
        <v>11</v>
      </c>
      <c r="B16" s="50" t="s">
        <v>16</v>
      </c>
      <c r="C16" s="52" t="s">
        <v>121</v>
      </c>
      <c r="D16" s="97">
        <v>12</v>
      </c>
      <c r="E16" s="98">
        <f>(D16*1000)/77</f>
        <v>155.84415584415584</v>
      </c>
      <c r="F16" s="97">
        <v>36</v>
      </c>
      <c r="G16" s="98">
        <f>(F16*1000)/79</f>
        <v>455.69620253164555</v>
      </c>
      <c r="H16" s="101"/>
      <c r="I16" s="98"/>
      <c r="J16" s="97"/>
      <c r="K16" s="98"/>
      <c r="L16" s="97">
        <v>18</v>
      </c>
      <c r="M16" s="98">
        <f>(L16*1000)/54</f>
        <v>333.3333333333333</v>
      </c>
      <c r="N16" s="97">
        <v>5</v>
      </c>
      <c r="O16" s="98">
        <f>(N16*1000)/50</f>
        <v>100</v>
      </c>
      <c r="P16" s="97">
        <v>24</v>
      </c>
      <c r="Q16" s="98">
        <f>(P16*1000)/54</f>
        <v>444.44444444444446</v>
      </c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5</v>
      </c>
      <c r="AE16" s="98">
        <f t="shared" si="0"/>
        <v>1489.318136153579</v>
      </c>
      <c r="AF16" s="16"/>
    </row>
    <row r="17" spans="1:32" ht="18" customHeight="1">
      <c r="A17" s="17">
        <v>12</v>
      </c>
      <c r="B17" s="50" t="s">
        <v>32</v>
      </c>
      <c r="C17" s="52" t="s">
        <v>121</v>
      </c>
      <c r="D17" s="97">
        <v>16</v>
      </c>
      <c r="E17" s="98">
        <f>(D17*1000)/77</f>
        <v>207.7922077922078</v>
      </c>
      <c r="F17" s="97"/>
      <c r="G17" s="98"/>
      <c r="H17" s="101"/>
      <c r="I17" s="98"/>
      <c r="J17" s="97"/>
      <c r="K17" s="98"/>
      <c r="L17" s="97"/>
      <c r="M17" s="98"/>
      <c r="N17" s="97">
        <v>23</v>
      </c>
      <c r="O17" s="98">
        <f>(N17*1000)/50</f>
        <v>460</v>
      </c>
      <c r="P17" s="97">
        <v>3</v>
      </c>
      <c r="Q17" s="98">
        <f>(P17*1000)/54</f>
        <v>55.55555555555556</v>
      </c>
      <c r="R17" s="97">
        <v>23</v>
      </c>
      <c r="S17" s="98">
        <f>(R17*1000)/51</f>
        <v>450.98039215686276</v>
      </c>
      <c r="T17" s="97">
        <v>23</v>
      </c>
      <c r="U17" s="98">
        <f>(T17*1000)/62</f>
        <v>370.96774193548384</v>
      </c>
      <c r="V17" s="97"/>
      <c r="W17" s="98"/>
      <c r="X17" s="97"/>
      <c r="Y17" s="98"/>
      <c r="Z17" s="97"/>
      <c r="AA17" s="98"/>
      <c r="AB17" s="99"/>
      <c r="AC17" s="98"/>
      <c r="AD17" s="100">
        <v>5</v>
      </c>
      <c r="AE17" s="98">
        <f t="shared" si="0"/>
        <v>1545.29589744011</v>
      </c>
      <c r="AF17" s="2"/>
    </row>
    <row r="18" spans="1:32" ht="18" customHeight="1">
      <c r="A18" s="17">
        <v>13</v>
      </c>
      <c r="B18" s="50" t="s">
        <v>47</v>
      </c>
      <c r="C18" s="52" t="s">
        <v>121</v>
      </c>
      <c r="D18" s="97">
        <v>28</v>
      </c>
      <c r="E18" s="98">
        <f>(D18*1000)/77</f>
        <v>363.6363636363636</v>
      </c>
      <c r="F18" s="97"/>
      <c r="G18" s="98"/>
      <c r="H18" s="101"/>
      <c r="I18" s="98"/>
      <c r="J18" s="97"/>
      <c r="K18" s="98"/>
      <c r="L18" s="97">
        <v>2</v>
      </c>
      <c r="M18" s="98">
        <f>(L18*1000)/54</f>
        <v>37.03703703703704</v>
      </c>
      <c r="N18" s="97">
        <v>1</v>
      </c>
      <c r="O18" s="98">
        <f>(N18*1000)/50</f>
        <v>20</v>
      </c>
      <c r="P18" s="97"/>
      <c r="Q18" s="98"/>
      <c r="R18" s="97"/>
      <c r="S18" s="98"/>
      <c r="T18" s="97">
        <v>14</v>
      </c>
      <c r="U18" s="98">
        <f>(T18*1000)/62</f>
        <v>225.80645161290323</v>
      </c>
      <c r="V18" s="97"/>
      <c r="W18" s="98"/>
      <c r="X18" s="97"/>
      <c r="Y18" s="98"/>
      <c r="Z18" s="97"/>
      <c r="AA18" s="98"/>
      <c r="AB18" s="99"/>
      <c r="AC18" s="98"/>
      <c r="AD18" s="100">
        <v>4</v>
      </c>
      <c r="AE18" s="98">
        <f t="shared" si="0"/>
        <v>646.4798522863039</v>
      </c>
      <c r="AF18" s="2"/>
    </row>
    <row r="19" spans="1:32" ht="18" customHeight="1">
      <c r="A19" s="17">
        <v>14</v>
      </c>
      <c r="B19" s="50" t="s">
        <v>153</v>
      </c>
      <c r="C19" s="52" t="s">
        <v>127</v>
      </c>
      <c r="D19" s="97">
        <v>35</v>
      </c>
      <c r="E19" s="98">
        <f>(D19*1000)/77</f>
        <v>454.54545454545456</v>
      </c>
      <c r="F19" s="97"/>
      <c r="G19" s="98"/>
      <c r="H19" s="101">
        <v>8</v>
      </c>
      <c r="I19" s="98">
        <f>(H19*1000)/38</f>
        <v>210.52631578947367</v>
      </c>
      <c r="J19" s="97"/>
      <c r="K19" s="98"/>
      <c r="L19" s="97">
        <v>14</v>
      </c>
      <c r="M19" s="98">
        <f>(L19*1000)/54</f>
        <v>259.25925925925924</v>
      </c>
      <c r="N19" s="97"/>
      <c r="O19" s="98"/>
      <c r="P19" s="97"/>
      <c r="Q19" s="98"/>
      <c r="R19" s="97">
        <v>7</v>
      </c>
      <c r="S19" s="98">
        <f>(R19*1000)/51</f>
        <v>137.2549019607843</v>
      </c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4</v>
      </c>
      <c r="AE19" s="98">
        <f t="shared" si="0"/>
        <v>1061.585931554972</v>
      </c>
      <c r="AF19" s="2"/>
    </row>
    <row r="20" spans="1:32" ht="18" customHeight="1">
      <c r="A20" s="17">
        <v>15</v>
      </c>
      <c r="B20" s="95" t="s">
        <v>90</v>
      </c>
      <c r="C20" s="52" t="s">
        <v>121</v>
      </c>
      <c r="D20" s="97"/>
      <c r="E20" s="98"/>
      <c r="F20" s="97">
        <v>34</v>
      </c>
      <c r="G20" s="98">
        <f>(F20*1000)/79</f>
        <v>430.37974683544303</v>
      </c>
      <c r="H20" s="97"/>
      <c r="I20" s="98"/>
      <c r="J20" s="97">
        <v>18</v>
      </c>
      <c r="K20" s="98">
        <f>(J20*1000)/51</f>
        <v>352.94117647058823</v>
      </c>
      <c r="L20" s="97"/>
      <c r="M20" s="98"/>
      <c r="N20" s="97">
        <v>12</v>
      </c>
      <c r="O20" s="98">
        <f>(N20*1000)/50</f>
        <v>240</v>
      </c>
      <c r="P20" s="97"/>
      <c r="Q20" s="98"/>
      <c r="R20" s="97">
        <v>24</v>
      </c>
      <c r="S20" s="98">
        <f>(R20*1000)/51</f>
        <v>470.5882352941176</v>
      </c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4</v>
      </c>
      <c r="AE20" s="98">
        <f t="shared" si="0"/>
        <v>1493.9091586001489</v>
      </c>
      <c r="AF20" s="2"/>
    </row>
    <row r="21" spans="1:32" s="15" customFormat="1" ht="18" customHeight="1">
      <c r="A21" s="17">
        <v>16</v>
      </c>
      <c r="B21" s="50" t="s">
        <v>91</v>
      </c>
      <c r="C21" s="52" t="s">
        <v>121</v>
      </c>
      <c r="D21" s="97"/>
      <c r="E21" s="98"/>
      <c r="F21" s="97">
        <v>21</v>
      </c>
      <c r="G21" s="98">
        <f>(F21*1000)/79</f>
        <v>265.82278481012656</v>
      </c>
      <c r="H21" s="97">
        <v>2</v>
      </c>
      <c r="I21" s="98">
        <f>(H21*1000)/38</f>
        <v>52.63157894736842</v>
      </c>
      <c r="J21" s="97">
        <v>1</v>
      </c>
      <c r="K21" s="98">
        <f>(J21*1000)/51</f>
        <v>19.607843137254903</v>
      </c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3</v>
      </c>
      <c r="AE21" s="98">
        <f t="shared" si="0"/>
        <v>338.0622068947499</v>
      </c>
      <c r="AF21" s="16"/>
    </row>
    <row r="22" spans="1:32" s="15" customFormat="1" ht="18" customHeight="1">
      <c r="A22" s="17">
        <v>17</v>
      </c>
      <c r="B22" s="50" t="s">
        <v>140</v>
      </c>
      <c r="C22" s="52" t="s">
        <v>127</v>
      </c>
      <c r="D22" s="97">
        <v>25</v>
      </c>
      <c r="E22" s="98">
        <f>(D22*1000)/77</f>
        <v>324.6753246753247</v>
      </c>
      <c r="F22" s="97"/>
      <c r="G22" s="98"/>
      <c r="H22" s="97">
        <v>7</v>
      </c>
      <c r="I22" s="98">
        <f>(H22*1000)/38</f>
        <v>184.21052631578948</v>
      </c>
      <c r="J22" s="97"/>
      <c r="K22" s="98"/>
      <c r="L22" s="97"/>
      <c r="M22" s="98"/>
      <c r="N22" s="97"/>
      <c r="O22" s="98"/>
      <c r="P22" s="97"/>
      <c r="Q22" s="98"/>
      <c r="R22" s="97">
        <v>2</v>
      </c>
      <c r="S22" s="98">
        <f>(R22*1000)/51</f>
        <v>39.21568627450981</v>
      </c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3</v>
      </c>
      <c r="AE22" s="98">
        <f t="shared" si="0"/>
        <v>548.101537265624</v>
      </c>
      <c r="AF22" s="16"/>
    </row>
    <row r="23" spans="1:32" ht="18" customHeight="1">
      <c r="A23" s="17">
        <v>18</v>
      </c>
      <c r="B23" s="95" t="s">
        <v>50</v>
      </c>
      <c r="C23" s="52" t="s">
        <v>121</v>
      </c>
      <c r="D23" s="97">
        <v>7</v>
      </c>
      <c r="E23" s="98">
        <f>(D23*1000)/77</f>
        <v>90.9090909090909</v>
      </c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97">
        <v>10</v>
      </c>
      <c r="Q23" s="98">
        <f>(P23*1000)/54</f>
        <v>185.1851851851852</v>
      </c>
      <c r="R23" s="97"/>
      <c r="S23" s="98"/>
      <c r="T23" s="97">
        <v>18</v>
      </c>
      <c r="U23" s="98">
        <f>(T23*1000)/62</f>
        <v>290.3225806451613</v>
      </c>
      <c r="V23" s="97"/>
      <c r="W23" s="98"/>
      <c r="X23" s="97"/>
      <c r="Y23" s="98"/>
      <c r="Z23" s="97"/>
      <c r="AA23" s="98"/>
      <c r="AB23" s="99"/>
      <c r="AC23" s="98"/>
      <c r="AD23" s="100">
        <v>3</v>
      </c>
      <c r="AE23" s="98">
        <f t="shared" si="0"/>
        <v>566.4168567394374</v>
      </c>
      <c r="AF23" s="2"/>
    </row>
    <row r="24" spans="1:32" ht="18" customHeight="1">
      <c r="A24" s="17">
        <v>19</v>
      </c>
      <c r="B24" s="50" t="s">
        <v>13</v>
      </c>
      <c r="C24" s="52" t="s">
        <v>121</v>
      </c>
      <c r="D24" s="97"/>
      <c r="E24" s="98"/>
      <c r="F24" s="97">
        <v>29</v>
      </c>
      <c r="G24" s="98">
        <f>(F24*1000)/79</f>
        <v>367.0886075949367</v>
      </c>
      <c r="H24" s="97"/>
      <c r="I24" s="98"/>
      <c r="J24" s="97"/>
      <c r="K24" s="98"/>
      <c r="L24" s="97"/>
      <c r="M24" s="98"/>
      <c r="N24" s="97">
        <v>3</v>
      </c>
      <c r="O24" s="98">
        <f>(N24*1000)/50</f>
        <v>60</v>
      </c>
      <c r="P24" s="97"/>
      <c r="Q24" s="98"/>
      <c r="R24" s="97">
        <v>12</v>
      </c>
      <c r="S24" s="98">
        <f>(R24*1000)/51</f>
        <v>235.2941176470588</v>
      </c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3</v>
      </c>
      <c r="AE24" s="98">
        <f t="shared" si="0"/>
        <v>662.3827252419956</v>
      </c>
      <c r="AF24" s="2"/>
    </row>
    <row r="25" spans="1:32" ht="18" customHeight="1">
      <c r="A25" s="17">
        <v>20</v>
      </c>
      <c r="B25" s="50" t="s">
        <v>18</v>
      </c>
      <c r="C25" s="52" t="s">
        <v>121</v>
      </c>
      <c r="D25" s="97">
        <v>14</v>
      </c>
      <c r="E25" s="98">
        <f>(D25*1000)/77</f>
        <v>181.8181818181818</v>
      </c>
      <c r="F25" s="100"/>
      <c r="G25" s="98"/>
      <c r="H25" s="97"/>
      <c r="I25" s="98"/>
      <c r="J25" s="97"/>
      <c r="K25" s="98"/>
      <c r="L25" s="97"/>
      <c r="M25" s="98"/>
      <c r="N25" s="97">
        <v>24</v>
      </c>
      <c r="O25" s="98">
        <f>(N25*1000)/50</f>
        <v>480</v>
      </c>
      <c r="P25" s="97">
        <v>8</v>
      </c>
      <c r="Q25" s="98">
        <f>(P25*1000)/54</f>
        <v>148.14814814814815</v>
      </c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3</v>
      </c>
      <c r="AE25" s="98">
        <f t="shared" si="0"/>
        <v>809.9663299663299</v>
      </c>
      <c r="AF25" s="2"/>
    </row>
    <row r="26" spans="1:32" ht="18" customHeight="1">
      <c r="A26" s="17">
        <v>21</v>
      </c>
      <c r="B26" s="50" t="s">
        <v>298</v>
      </c>
      <c r="C26" s="52" t="s">
        <v>123</v>
      </c>
      <c r="D26" s="97"/>
      <c r="E26" s="98"/>
      <c r="F26" s="97"/>
      <c r="G26" s="98"/>
      <c r="H26" s="97">
        <v>15</v>
      </c>
      <c r="I26" s="98">
        <f>(H26*1000)/38</f>
        <v>394.7368421052632</v>
      </c>
      <c r="J26" s="97">
        <v>16</v>
      </c>
      <c r="K26" s="98">
        <f>(J26*1000)/51</f>
        <v>313.72549019607845</v>
      </c>
      <c r="L26" s="97"/>
      <c r="M26" s="98"/>
      <c r="N26" s="97"/>
      <c r="O26" s="98"/>
      <c r="P26" s="97"/>
      <c r="Q26" s="98"/>
      <c r="R26" s="97"/>
      <c r="S26" s="98"/>
      <c r="T26" s="97">
        <v>12</v>
      </c>
      <c r="U26" s="98">
        <f>(T26*1000)/62</f>
        <v>193.5483870967742</v>
      </c>
      <c r="V26" s="97"/>
      <c r="W26" s="98"/>
      <c r="X26" s="97"/>
      <c r="Y26" s="98"/>
      <c r="Z26" s="97"/>
      <c r="AA26" s="98"/>
      <c r="AB26" s="99"/>
      <c r="AC26" s="98"/>
      <c r="AD26" s="100">
        <v>3</v>
      </c>
      <c r="AE26" s="98">
        <f t="shared" si="0"/>
        <v>902.0107193981157</v>
      </c>
      <c r="AF26" s="2"/>
    </row>
    <row r="27" spans="1:32" s="15" customFormat="1" ht="18" customHeight="1">
      <c r="A27" s="17">
        <v>22</v>
      </c>
      <c r="B27" s="50" t="s">
        <v>38</v>
      </c>
      <c r="C27" s="52" t="s">
        <v>121</v>
      </c>
      <c r="D27" s="97"/>
      <c r="E27" s="98"/>
      <c r="F27" s="97"/>
      <c r="G27" s="98"/>
      <c r="H27" s="97">
        <v>14</v>
      </c>
      <c r="I27" s="98">
        <f>(H27*1000)/38</f>
        <v>368.42105263157896</v>
      </c>
      <c r="J27" s="102"/>
      <c r="K27" s="98"/>
      <c r="L27" s="97">
        <v>11</v>
      </c>
      <c r="M27" s="98">
        <f>(L27*1000)/54</f>
        <v>203.7037037037037</v>
      </c>
      <c r="N27" s="97"/>
      <c r="O27" s="98"/>
      <c r="P27" s="97"/>
      <c r="Q27" s="98"/>
      <c r="R27" s="97"/>
      <c r="S27" s="98"/>
      <c r="T27" s="97">
        <v>26</v>
      </c>
      <c r="U27" s="98">
        <f>(T27*1000)/62</f>
        <v>419.35483870967744</v>
      </c>
      <c r="V27" s="97"/>
      <c r="W27" s="98"/>
      <c r="X27" s="97"/>
      <c r="Y27" s="98"/>
      <c r="Z27" s="97"/>
      <c r="AA27" s="98"/>
      <c r="AB27" s="99"/>
      <c r="AC27" s="98"/>
      <c r="AD27" s="100">
        <v>3</v>
      </c>
      <c r="AE27" s="98">
        <f t="shared" si="0"/>
        <v>991.4795950449601</v>
      </c>
      <c r="AF27" s="16"/>
    </row>
    <row r="28" spans="1:32" s="15" customFormat="1" ht="18" customHeight="1">
      <c r="A28" s="17">
        <v>23</v>
      </c>
      <c r="B28" s="50" t="s">
        <v>28</v>
      </c>
      <c r="C28" s="52" t="s">
        <v>121</v>
      </c>
      <c r="D28" s="97">
        <v>31</v>
      </c>
      <c r="E28" s="98">
        <f>(D28*1000)/77</f>
        <v>402.5974025974026</v>
      </c>
      <c r="F28" s="97"/>
      <c r="G28" s="98"/>
      <c r="H28" s="97"/>
      <c r="I28" s="98"/>
      <c r="J28" s="97"/>
      <c r="K28" s="98"/>
      <c r="L28" s="97"/>
      <c r="M28" s="98"/>
      <c r="N28" s="97"/>
      <c r="O28" s="98"/>
      <c r="P28" s="97">
        <v>26</v>
      </c>
      <c r="Q28" s="98">
        <f>(P28*1000)/54</f>
        <v>481.48148148148147</v>
      </c>
      <c r="R28" s="97"/>
      <c r="S28" s="98"/>
      <c r="T28" s="97">
        <v>7</v>
      </c>
      <c r="U28" s="98">
        <f>(T28*1000)/62</f>
        <v>112.90322580645162</v>
      </c>
      <c r="V28" s="97"/>
      <c r="W28" s="98"/>
      <c r="X28" s="97"/>
      <c r="Y28" s="98"/>
      <c r="Z28" s="97"/>
      <c r="AA28" s="98"/>
      <c r="AB28" s="99"/>
      <c r="AC28" s="98"/>
      <c r="AD28" s="100">
        <v>3</v>
      </c>
      <c r="AE28" s="98">
        <f t="shared" si="0"/>
        <v>996.9821098853357</v>
      </c>
      <c r="AF28" s="16"/>
    </row>
    <row r="29" spans="1:31" ht="18" customHeight="1">
      <c r="A29" s="17">
        <v>24</v>
      </c>
      <c r="B29" s="50" t="s">
        <v>17</v>
      </c>
      <c r="C29" s="52" t="s">
        <v>121</v>
      </c>
      <c r="D29" s="97">
        <v>29</v>
      </c>
      <c r="E29" s="98">
        <f>(D29*1000)/77</f>
        <v>376.6233766233766</v>
      </c>
      <c r="F29" s="97"/>
      <c r="G29" s="98"/>
      <c r="H29" s="97"/>
      <c r="I29" s="98"/>
      <c r="J29" s="97"/>
      <c r="K29" s="98"/>
      <c r="L29" s="97"/>
      <c r="M29" s="98"/>
      <c r="N29" s="97">
        <v>21</v>
      </c>
      <c r="O29" s="98">
        <f>(N29*1000)/50</f>
        <v>420</v>
      </c>
      <c r="P29" s="97">
        <v>27</v>
      </c>
      <c r="Q29" s="98">
        <f>(P29*1000)/54</f>
        <v>500</v>
      </c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3</v>
      </c>
      <c r="AE29" s="98">
        <f t="shared" si="0"/>
        <v>1296.6233766233765</v>
      </c>
    </row>
    <row r="30" spans="1:31" ht="18" customHeight="1">
      <c r="A30" s="17">
        <v>25</v>
      </c>
      <c r="B30" s="50" t="s">
        <v>126</v>
      </c>
      <c r="C30" s="52" t="s">
        <v>127</v>
      </c>
      <c r="D30" s="97">
        <v>6</v>
      </c>
      <c r="E30" s="98">
        <f>(D30*1000)/77</f>
        <v>77.92207792207792</v>
      </c>
      <c r="F30" s="97">
        <v>9</v>
      </c>
      <c r="G30" s="98">
        <f>(F30*1000)/79</f>
        <v>113.92405063291139</v>
      </c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2</v>
      </c>
      <c r="AE30" s="98">
        <f t="shared" si="0"/>
        <v>191.84612855498932</v>
      </c>
    </row>
    <row r="31" spans="1:31" ht="18" customHeight="1">
      <c r="A31" s="17">
        <v>26</v>
      </c>
      <c r="B31" s="95" t="s">
        <v>24</v>
      </c>
      <c r="C31" s="52" t="s">
        <v>121</v>
      </c>
      <c r="D31" s="97"/>
      <c r="E31" s="98"/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>
        <v>7</v>
      </c>
      <c r="Q31" s="98">
        <f>(P31*1000)/54</f>
        <v>129.62962962962962</v>
      </c>
      <c r="R31" s="97"/>
      <c r="S31" s="98"/>
      <c r="T31" s="97">
        <v>4</v>
      </c>
      <c r="U31" s="98">
        <f>(T31*1000)/62</f>
        <v>64.51612903225806</v>
      </c>
      <c r="V31" s="97"/>
      <c r="W31" s="98"/>
      <c r="X31" s="97"/>
      <c r="Y31" s="98"/>
      <c r="Z31" s="97"/>
      <c r="AA31" s="98"/>
      <c r="AB31" s="99"/>
      <c r="AC31" s="98"/>
      <c r="AD31" s="100">
        <v>2</v>
      </c>
      <c r="AE31" s="98">
        <f t="shared" si="0"/>
        <v>194.14575866188767</v>
      </c>
    </row>
    <row r="32" spans="1:31" ht="18" customHeight="1">
      <c r="A32" s="17">
        <v>27</v>
      </c>
      <c r="B32" s="50" t="s">
        <v>86</v>
      </c>
      <c r="C32" s="52" t="s">
        <v>121</v>
      </c>
      <c r="D32" s="97"/>
      <c r="E32" s="98"/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>
        <v>9</v>
      </c>
      <c r="Q32" s="98">
        <f>(P32*1000)/54</f>
        <v>166.66666666666666</v>
      </c>
      <c r="R32" s="97"/>
      <c r="S32" s="98"/>
      <c r="T32" s="97">
        <v>8</v>
      </c>
      <c r="U32" s="98">
        <f>(T32*1000)/62</f>
        <v>129.03225806451613</v>
      </c>
      <c r="V32" s="97"/>
      <c r="W32" s="98"/>
      <c r="X32" s="97"/>
      <c r="Y32" s="98"/>
      <c r="Z32" s="97"/>
      <c r="AA32" s="98"/>
      <c r="AB32" s="99"/>
      <c r="AC32" s="98"/>
      <c r="AD32" s="100">
        <v>2</v>
      </c>
      <c r="AE32" s="98">
        <f t="shared" si="0"/>
        <v>295.6989247311828</v>
      </c>
    </row>
    <row r="33" spans="1:31" s="15" customFormat="1" ht="18" customHeight="1">
      <c r="A33" s="17">
        <v>28</v>
      </c>
      <c r="B33" s="50" t="s">
        <v>89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>
        <v>3</v>
      </c>
      <c r="M33" s="98">
        <f>(L33*1000)/54</f>
        <v>55.55555555555556</v>
      </c>
      <c r="N33" s="97"/>
      <c r="O33" s="98"/>
      <c r="P33" s="97"/>
      <c r="Q33" s="98"/>
      <c r="R33" s="97">
        <v>15</v>
      </c>
      <c r="S33" s="98">
        <f>(R33*1000)/51</f>
        <v>294.11764705882354</v>
      </c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2</v>
      </c>
      <c r="AE33" s="98">
        <f t="shared" si="0"/>
        <v>349.6732026143791</v>
      </c>
    </row>
    <row r="34" spans="1:31" s="15" customFormat="1" ht="18" customHeight="1">
      <c r="A34" s="17">
        <v>29</v>
      </c>
      <c r="B34" s="50" t="s">
        <v>31</v>
      </c>
      <c r="C34" s="52" t="s">
        <v>121</v>
      </c>
      <c r="D34" s="97">
        <v>24</v>
      </c>
      <c r="E34" s="98">
        <f>(D34*1000)/77</f>
        <v>311.68831168831167</v>
      </c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>
        <v>5</v>
      </c>
      <c r="Q34" s="98">
        <f>(P34*1000)/54</f>
        <v>92.5925925925926</v>
      </c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2</v>
      </c>
      <c r="AE34" s="98">
        <f t="shared" si="0"/>
        <v>404.2809042809043</v>
      </c>
    </row>
    <row r="35" spans="1:31" s="15" customFormat="1" ht="18" customHeight="1">
      <c r="A35" s="17">
        <v>30</v>
      </c>
      <c r="B35" s="50" t="s">
        <v>34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>
        <v>14</v>
      </c>
      <c r="M35" s="98">
        <f>(L35*1000)/54</f>
        <v>259.25925925925924</v>
      </c>
      <c r="N35" s="97"/>
      <c r="O35" s="98"/>
      <c r="P35" s="97"/>
      <c r="Q35" s="98"/>
      <c r="R35" s="97">
        <v>8</v>
      </c>
      <c r="S35" s="98">
        <f>(R35*1000)/51</f>
        <v>156.86274509803923</v>
      </c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2</v>
      </c>
      <c r="AE35" s="98">
        <f t="shared" si="0"/>
        <v>416.12200435729847</v>
      </c>
    </row>
    <row r="36" spans="1:31" s="15" customFormat="1" ht="18" customHeight="1">
      <c r="A36" s="17">
        <v>31</v>
      </c>
      <c r="B36" s="50" t="s">
        <v>137</v>
      </c>
      <c r="C36" s="52" t="s">
        <v>123</v>
      </c>
      <c r="D36" s="97">
        <v>8</v>
      </c>
      <c r="E36" s="98">
        <f>(D36*1000)/77</f>
        <v>103.8961038961039</v>
      </c>
      <c r="F36" s="97">
        <v>27</v>
      </c>
      <c r="G36" s="98">
        <f>(F36*1000)/79</f>
        <v>341.7721518987342</v>
      </c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0"/>
        <v>445.6682557948381</v>
      </c>
    </row>
    <row r="37" spans="1:31" s="15" customFormat="1" ht="18" customHeight="1">
      <c r="A37" s="17">
        <v>32</v>
      </c>
      <c r="B37" s="50" t="s">
        <v>388</v>
      </c>
      <c r="C37" s="52" t="s">
        <v>121</v>
      </c>
      <c r="D37" s="97">
        <v>18</v>
      </c>
      <c r="E37" s="98">
        <f>(D37*1000)/77</f>
        <v>233.76623376623377</v>
      </c>
      <c r="F37" s="97"/>
      <c r="G37" s="98"/>
      <c r="H37" s="97"/>
      <c r="I37" s="98"/>
      <c r="J37" s="97"/>
      <c r="K37" s="98"/>
      <c r="L37" s="97">
        <v>12</v>
      </c>
      <c r="M37" s="98">
        <f>(L37*1000)/54</f>
        <v>222.22222222222223</v>
      </c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0"/>
        <v>455.988455988456</v>
      </c>
    </row>
    <row r="38" spans="1:31" s="15" customFormat="1" ht="18" customHeight="1">
      <c r="A38" s="17">
        <v>33</v>
      </c>
      <c r="B38" s="50" t="s">
        <v>124</v>
      </c>
      <c r="C38" s="52" t="s">
        <v>125</v>
      </c>
      <c r="D38" s="97"/>
      <c r="E38" s="98"/>
      <c r="F38" s="97">
        <v>4</v>
      </c>
      <c r="G38" s="98">
        <f>(F38*1000)/79</f>
        <v>50.63291139240506</v>
      </c>
      <c r="H38" s="97">
        <v>16</v>
      </c>
      <c r="I38" s="98">
        <f>(H38*1000)/38</f>
        <v>421.05263157894734</v>
      </c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2</v>
      </c>
      <c r="AE38" s="98">
        <f aca="true" t="shared" si="1" ref="AE38:AE69">E38+G38+I38+K38+M38+O38+Q38+S38+U38+W38+Y38+AA38+AC38</f>
        <v>471.6855429713524</v>
      </c>
    </row>
    <row r="39" spans="1:31" s="15" customFormat="1" ht="18" customHeight="1">
      <c r="A39" s="17">
        <v>34</v>
      </c>
      <c r="B39" s="50" t="s">
        <v>174</v>
      </c>
      <c r="C39" s="52" t="s">
        <v>125</v>
      </c>
      <c r="D39" s="97"/>
      <c r="E39" s="98"/>
      <c r="F39" s="97"/>
      <c r="G39" s="98"/>
      <c r="H39" s="97"/>
      <c r="I39" s="98"/>
      <c r="J39" s="97">
        <v>17</v>
      </c>
      <c r="K39" s="98">
        <f>(J39*1000)/51</f>
        <v>333.3333333333333</v>
      </c>
      <c r="L39" s="97"/>
      <c r="M39" s="98"/>
      <c r="N39" s="97">
        <v>7</v>
      </c>
      <c r="O39" s="98">
        <f>(N39*1000)/50</f>
        <v>140</v>
      </c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2</v>
      </c>
      <c r="AE39" s="98">
        <f t="shared" si="1"/>
        <v>473.3333333333333</v>
      </c>
    </row>
    <row r="40" spans="1:31" s="15" customFormat="1" ht="18" customHeight="1">
      <c r="A40" s="17">
        <v>35</v>
      </c>
      <c r="B40" s="50" t="s">
        <v>302</v>
      </c>
      <c r="C40" s="52" t="s">
        <v>123</v>
      </c>
      <c r="D40" s="97"/>
      <c r="E40" s="98"/>
      <c r="F40" s="97">
        <v>20</v>
      </c>
      <c r="G40" s="98">
        <f>(F40*1000)/79</f>
        <v>253.16455696202533</v>
      </c>
      <c r="H40" s="97"/>
      <c r="I40" s="98"/>
      <c r="J40" s="97"/>
      <c r="K40" s="98"/>
      <c r="L40" s="97"/>
      <c r="M40" s="98"/>
      <c r="N40" s="97"/>
      <c r="O40" s="98"/>
      <c r="P40" s="97">
        <v>13</v>
      </c>
      <c r="Q40" s="98">
        <f>(P40*1000)/54</f>
        <v>240.74074074074073</v>
      </c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1"/>
        <v>493.90529770276606</v>
      </c>
    </row>
    <row r="41" spans="1:31" s="15" customFormat="1" ht="18" customHeight="1">
      <c r="A41" s="17">
        <v>36</v>
      </c>
      <c r="B41" s="50" t="s">
        <v>392</v>
      </c>
      <c r="C41" s="52" t="s">
        <v>123</v>
      </c>
      <c r="D41" s="97"/>
      <c r="E41" s="98"/>
      <c r="F41" s="97"/>
      <c r="G41" s="98"/>
      <c r="H41" s="97"/>
      <c r="I41" s="98"/>
      <c r="J41" s="97">
        <v>5</v>
      </c>
      <c r="K41" s="98">
        <f>(J41*1000)/51</f>
        <v>98.03921568627452</v>
      </c>
      <c r="L41" s="97">
        <v>22</v>
      </c>
      <c r="M41" s="98">
        <f>(L41*1000)/54</f>
        <v>407.4074074074074</v>
      </c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1"/>
        <v>505.4466230936819</v>
      </c>
    </row>
    <row r="42" spans="1:31" s="15" customFormat="1" ht="18" customHeight="1">
      <c r="A42" s="17">
        <v>37</v>
      </c>
      <c r="B42" s="50" t="s">
        <v>157</v>
      </c>
      <c r="C42" s="52" t="s">
        <v>123</v>
      </c>
      <c r="D42" s="97"/>
      <c r="E42" s="98"/>
      <c r="F42" s="97">
        <v>12</v>
      </c>
      <c r="G42" s="98">
        <f>(F42*1000)/79</f>
        <v>151.8987341772152</v>
      </c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>
        <v>28</v>
      </c>
      <c r="U42" s="98">
        <f>(T42*1000)/62</f>
        <v>451.61290322580646</v>
      </c>
      <c r="V42" s="97"/>
      <c r="W42" s="98"/>
      <c r="X42" s="97"/>
      <c r="Y42" s="98"/>
      <c r="Z42" s="97"/>
      <c r="AA42" s="98"/>
      <c r="AB42" s="99"/>
      <c r="AC42" s="98"/>
      <c r="AD42" s="100">
        <v>2</v>
      </c>
      <c r="AE42" s="98">
        <f t="shared" si="1"/>
        <v>603.5116374030217</v>
      </c>
    </row>
    <row r="43" spans="1:31" s="15" customFormat="1" ht="18" customHeight="1">
      <c r="A43" s="17">
        <v>38</v>
      </c>
      <c r="B43" s="50" t="s">
        <v>133</v>
      </c>
      <c r="C43" s="52" t="s">
        <v>125</v>
      </c>
      <c r="D43" s="97"/>
      <c r="E43" s="98"/>
      <c r="F43" s="97"/>
      <c r="G43" s="98"/>
      <c r="H43" s="97"/>
      <c r="I43" s="98"/>
      <c r="J43" s="97"/>
      <c r="K43" s="98"/>
      <c r="L43" s="97">
        <v>23</v>
      </c>
      <c r="M43" s="98">
        <f>(L43*1000)/54</f>
        <v>425.9259259259259</v>
      </c>
      <c r="N43" s="97">
        <v>13</v>
      </c>
      <c r="O43" s="98">
        <f>(N43*1000)/50</f>
        <v>260</v>
      </c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1"/>
        <v>685.9259259259259</v>
      </c>
    </row>
    <row r="44" spans="1:31" s="15" customFormat="1" ht="18" customHeight="1">
      <c r="A44" s="17">
        <v>39</v>
      </c>
      <c r="B44" s="95" t="s">
        <v>23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>
        <v>22</v>
      </c>
      <c r="S44" s="98">
        <f>(R44*1000)/51</f>
        <v>431.37254901960785</v>
      </c>
      <c r="T44" s="97">
        <v>16</v>
      </c>
      <c r="U44" s="98">
        <f>(T44*1000)/62</f>
        <v>258.06451612903226</v>
      </c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 t="shared" si="1"/>
        <v>689.4370651486402</v>
      </c>
    </row>
    <row r="45" spans="1:31" s="15" customFormat="1" ht="18" customHeight="1">
      <c r="A45" s="17">
        <v>40</v>
      </c>
      <c r="B45" s="45" t="s">
        <v>92</v>
      </c>
      <c r="C45" s="52" t="s">
        <v>121</v>
      </c>
      <c r="D45" s="97"/>
      <c r="E45" s="98"/>
      <c r="F45" s="97"/>
      <c r="G45" s="98"/>
      <c r="H45" s="97"/>
      <c r="I45" s="98"/>
      <c r="J45" s="25"/>
      <c r="K45" s="98"/>
      <c r="L45" s="97">
        <v>21</v>
      </c>
      <c r="M45" s="98">
        <f>(L45*1000)/54</f>
        <v>388.8888888888889</v>
      </c>
      <c r="N45" s="97"/>
      <c r="O45" s="98"/>
      <c r="P45" s="97"/>
      <c r="Q45" s="98"/>
      <c r="R45" s="97"/>
      <c r="S45" s="98"/>
      <c r="T45" s="97">
        <v>19</v>
      </c>
      <c r="U45" s="98">
        <f>(T45*1000)/62</f>
        <v>306.4516129032258</v>
      </c>
      <c r="V45" s="97"/>
      <c r="W45" s="98"/>
      <c r="X45" s="97"/>
      <c r="Y45" s="98"/>
      <c r="Z45" s="97"/>
      <c r="AA45" s="98"/>
      <c r="AB45" s="99"/>
      <c r="AC45" s="98"/>
      <c r="AD45" s="100">
        <v>2</v>
      </c>
      <c r="AE45" s="98">
        <f t="shared" si="1"/>
        <v>695.3405017921148</v>
      </c>
    </row>
    <row r="46" spans="1:31" s="15" customFormat="1" ht="18" customHeight="1">
      <c r="A46" s="17">
        <v>41</v>
      </c>
      <c r="B46" s="50" t="s">
        <v>136</v>
      </c>
      <c r="C46" s="52" t="s">
        <v>125</v>
      </c>
      <c r="D46" s="97"/>
      <c r="E46" s="98"/>
      <c r="F46" s="97">
        <v>32</v>
      </c>
      <c r="G46" s="98">
        <f>(F46*1000)/79</f>
        <v>405.0632911392405</v>
      </c>
      <c r="H46" s="97"/>
      <c r="I46" s="98"/>
      <c r="J46" s="97"/>
      <c r="K46" s="98"/>
      <c r="L46" s="97"/>
      <c r="M46" s="98"/>
      <c r="N46" s="97">
        <v>16</v>
      </c>
      <c r="O46" s="98">
        <f>(N46*1000)/50</f>
        <v>320</v>
      </c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 t="shared" si="1"/>
        <v>725.0632911392405</v>
      </c>
    </row>
    <row r="47" spans="1:31" s="15" customFormat="1" ht="18" customHeight="1">
      <c r="A47" s="17">
        <v>42</v>
      </c>
      <c r="B47" s="50" t="s">
        <v>138</v>
      </c>
      <c r="C47" s="52" t="s">
        <v>127</v>
      </c>
      <c r="D47" s="97">
        <v>20</v>
      </c>
      <c r="E47" s="98">
        <f>(D47*1000)/77</f>
        <v>259.7402597402597</v>
      </c>
      <c r="F47" s="97"/>
      <c r="G47" s="98"/>
      <c r="H47" s="97">
        <v>19</v>
      </c>
      <c r="I47" s="98">
        <f>(H47*1000)/38</f>
        <v>500</v>
      </c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1"/>
        <v>759.7402597402597</v>
      </c>
    </row>
    <row r="48" spans="1:31" s="15" customFormat="1" ht="18" customHeight="1">
      <c r="A48" s="17">
        <v>43</v>
      </c>
      <c r="B48" s="45" t="s">
        <v>176</v>
      </c>
      <c r="C48" s="52" t="s">
        <v>127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>
        <v>15</v>
      </c>
      <c r="O48" s="98">
        <f>(N48*1000)/50</f>
        <v>300</v>
      </c>
      <c r="P48" s="97"/>
      <c r="Q48" s="98"/>
      <c r="R48" s="97"/>
      <c r="S48" s="98"/>
      <c r="T48" s="97">
        <v>30</v>
      </c>
      <c r="U48" s="98">
        <f>(T48*1000)/62</f>
        <v>483.8709677419355</v>
      </c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 t="shared" si="1"/>
        <v>783.8709677419355</v>
      </c>
    </row>
    <row r="49" spans="1:31" s="15" customFormat="1" ht="18" customHeight="1">
      <c r="A49" s="17">
        <v>44</v>
      </c>
      <c r="B49" s="45" t="s">
        <v>385</v>
      </c>
      <c r="C49" s="52" t="s">
        <v>125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>
        <v>2</v>
      </c>
      <c r="U49" s="98">
        <f>(T49*1000)/62</f>
        <v>32.25806451612903</v>
      </c>
      <c r="V49" s="97"/>
      <c r="W49" s="98"/>
      <c r="X49" s="97"/>
      <c r="Y49" s="98"/>
      <c r="Z49" s="97"/>
      <c r="AA49" s="98"/>
      <c r="AB49" s="99"/>
      <c r="AC49" s="98"/>
      <c r="AD49" s="100">
        <v>1</v>
      </c>
      <c r="AE49" s="98">
        <f t="shared" si="1"/>
        <v>32.25806451612903</v>
      </c>
    </row>
    <row r="50" spans="1:31" s="15" customFormat="1" ht="18" customHeight="1">
      <c r="A50" s="17">
        <v>45</v>
      </c>
      <c r="B50" s="50" t="s">
        <v>130</v>
      </c>
      <c r="C50" s="52" t="s">
        <v>125</v>
      </c>
      <c r="D50" s="97"/>
      <c r="E50" s="98"/>
      <c r="F50" s="97"/>
      <c r="G50" s="98"/>
      <c r="H50" s="97"/>
      <c r="I50" s="98"/>
      <c r="J50" s="97"/>
      <c r="K50" s="98"/>
      <c r="L50" s="97">
        <v>5</v>
      </c>
      <c r="M50" s="98">
        <f>(L50*1000)/54</f>
        <v>92.5925925925926</v>
      </c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1</v>
      </c>
      <c r="AE50" s="98">
        <f t="shared" si="1"/>
        <v>92.5925925925926</v>
      </c>
    </row>
    <row r="51" spans="1:31" s="15" customFormat="1" ht="18" customHeight="1">
      <c r="A51" s="17">
        <v>46</v>
      </c>
      <c r="B51" s="95" t="s">
        <v>25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>
        <v>8</v>
      </c>
      <c r="M51" s="98">
        <f>(L51*1000)/54</f>
        <v>148.14814814814815</v>
      </c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1"/>
        <v>148.14814814814815</v>
      </c>
    </row>
    <row r="52" spans="1:31" s="15" customFormat="1" ht="18" customHeight="1">
      <c r="A52" s="17">
        <v>47</v>
      </c>
      <c r="B52" s="50" t="s">
        <v>142</v>
      </c>
      <c r="C52" s="52" t="s">
        <v>123</v>
      </c>
      <c r="D52" s="97"/>
      <c r="E52" s="98"/>
      <c r="F52" s="97"/>
      <c r="G52" s="98"/>
      <c r="H52" s="97"/>
      <c r="I52" s="98"/>
      <c r="J52" s="97">
        <v>8</v>
      </c>
      <c r="K52" s="98">
        <f>(J52*1000)/51</f>
        <v>156.86274509803923</v>
      </c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1</v>
      </c>
      <c r="AE52" s="98">
        <f t="shared" si="1"/>
        <v>156.86274509803923</v>
      </c>
    </row>
    <row r="53" spans="1:31" s="15" customFormat="1" ht="18" customHeight="1">
      <c r="A53" s="17">
        <v>48</v>
      </c>
      <c r="B53" s="95" t="s">
        <v>99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>
        <v>10</v>
      </c>
      <c r="O53" s="98">
        <f>(N53*1000)/50</f>
        <v>200</v>
      </c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1</v>
      </c>
      <c r="AE53" s="98">
        <f t="shared" si="1"/>
        <v>200</v>
      </c>
    </row>
    <row r="54" spans="1:32" s="15" customFormat="1" ht="18" customHeight="1">
      <c r="A54" s="17">
        <v>49</v>
      </c>
      <c r="B54" s="45" t="s">
        <v>391</v>
      </c>
      <c r="C54" s="52" t="s">
        <v>123</v>
      </c>
      <c r="D54" s="97"/>
      <c r="E54" s="98"/>
      <c r="F54" s="97">
        <v>17</v>
      </c>
      <c r="G54" s="98">
        <f>(F54*1000)/79</f>
        <v>215.18987341772151</v>
      </c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1</v>
      </c>
      <c r="AE54" s="98">
        <f t="shared" si="1"/>
        <v>215.18987341772151</v>
      </c>
      <c r="AF54"/>
    </row>
    <row r="55" spans="1:32" s="15" customFormat="1" ht="18" customHeight="1">
      <c r="A55" s="17">
        <v>50</v>
      </c>
      <c r="B55" s="45" t="s">
        <v>242</v>
      </c>
      <c r="C55" s="52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>
        <v>14</v>
      </c>
      <c r="Q55" s="98">
        <f>(P55*1000)/54</f>
        <v>259.25925925925924</v>
      </c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>
        <v>1</v>
      </c>
      <c r="AE55" s="98">
        <f t="shared" si="1"/>
        <v>259.25925925925924</v>
      </c>
      <c r="AF55"/>
    </row>
    <row r="56" spans="1:31" ht="18" customHeight="1">
      <c r="A56" s="17">
        <v>51</v>
      </c>
      <c r="B56" s="45" t="s">
        <v>152</v>
      </c>
      <c r="C56" s="52" t="s">
        <v>123</v>
      </c>
      <c r="D56" s="97"/>
      <c r="E56" s="98"/>
      <c r="F56" s="97">
        <v>22</v>
      </c>
      <c r="G56" s="98">
        <f>(F56*1000)/79</f>
        <v>278.4810126582278</v>
      </c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>
        <v>1</v>
      </c>
      <c r="AE56" s="98">
        <f t="shared" si="1"/>
        <v>278.4810126582278</v>
      </c>
    </row>
    <row r="57" spans="1:31" ht="18" customHeight="1">
      <c r="A57" s="17">
        <v>52</v>
      </c>
      <c r="B57" s="45" t="s">
        <v>44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>
        <v>16</v>
      </c>
      <c r="Q57" s="98">
        <f>(P57*1000)/54</f>
        <v>296.2962962962963</v>
      </c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>
        <v>1</v>
      </c>
      <c r="AE57" s="98">
        <f t="shared" si="1"/>
        <v>296.2962962962963</v>
      </c>
    </row>
    <row r="58" spans="1:31" ht="18" customHeight="1">
      <c r="A58" s="17">
        <v>53</v>
      </c>
      <c r="B58" s="45" t="s">
        <v>48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>
        <v>21</v>
      </c>
      <c r="U58" s="98">
        <f>(T58*1000)/62</f>
        <v>338.7096774193548</v>
      </c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1"/>
        <v>338.7096774193548</v>
      </c>
    </row>
    <row r="59" spans="1:31" ht="18" customHeight="1">
      <c r="A59" s="17">
        <v>54</v>
      </c>
      <c r="B59" s="45" t="s">
        <v>387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>
        <v>19</v>
      </c>
      <c r="O59" s="98">
        <f>(N59*1000)/50</f>
        <v>380</v>
      </c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1"/>
        <v>380</v>
      </c>
    </row>
    <row r="60" spans="1:31" ht="18" customHeight="1">
      <c r="A60" s="17">
        <v>55</v>
      </c>
      <c r="B60" s="45" t="s">
        <v>15</v>
      </c>
      <c r="C60" s="52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>
        <v>21</v>
      </c>
      <c r="Q60" s="98">
        <f>(P60*1000)/54</f>
        <v>388.8888888888889</v>
      </c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1"/>
        <v>388.8888888888889</v>
      </c>
    </row>
    <row r="61" spans="1:31" ht="18" customHeight="1">
      <c r="A61" s="17">
        <v>56</v>
      </c>
      <c r="B61" s="95" t="s">
        <v>33</v>
      </c>
      <c r="C61" s="52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>
        <v>21</v>
      </c>
      <c r="S61" s="98">
        <f>(R61*1000)/51</f>
        <v>411.7647058823529</v>
      </c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1"/>
        <v>411.7647058823529</v>
      </c>
    </row>
    <row r="62" spans="1:31" ht="18" customHeight="1">
      <c r="A62" s="17">
        <v>57</v>
      </c>
      <c r="B62" s="45" t="s">
        <v>94</v>
      </c>
      <c r="C62" s="52" t="s">
        <v>121</v>
      </c>
      <c r="D62" s="97"/>
      <c r="E62" s="98"/>
      <c r="F62" s="100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>
        <v>29</v>
      </c>
      <c r="U62" s="98">
        <f>(T62*1000)/62</f>
        <v>467.741935483871</v>
      </c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 t="shared" si="1"/>
        <v>467.741935483871</v>
      </c>
    </row>
    <row r="63" spans="1:31" ht="18" customHeight="1">
      <c r="A63" s="17">
        <v>58</v>
      </c>
      <c r="B63" s="50" t="s">
        <v>132</v>
      </c>
      <c r="C63" s="52" t="s">
        <v>123</v>
      </c>
      <c r="D63" s="97"/>
      <c r="E63" s="98"/>
      <c r="F63" s="97"/>
      <c r="G63" s="98"/>
      <c r="H63" s="97"/>
      <c r="I63" s="98"/>
      <c r="J63" s="97">
        <v>25</v>
      </c>
      <c r="K63" s="98">
        <f>(J63*1000)/51</f>
        <v>490.19607843137254</v>
      </c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>
        <v>1</v>
      </c>
      <c r="AE63" s="98">
        <f t="shared" si="1"/>
        <v>490.19607843137254</v>
      </c>
    </row>
    <row r="64" spans="1:31" ht="18" customHeight="1">
      <c r="A64" s="17">
        <v>59</v>
      </c>
      <c r="B64" s="50" t="s">
        <v>22</v>
      </c>
      <c r="C64" s="52" t="s">
        <v>121</v>
      </c>
      <c r="D64" s="97">
        <v>38</v>
      </c>
      <c r="E64" s="98">
        <f>(D64*1000)/77</f>
        <v>493.5064935064935</v>
      </c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1"/>
        <v>493.5064935064935</v>
      </c>
    </row>
    <row r="65" spans="1:31" ht="18" customHeight="1">
      <c r="A65" s="17">
        <v>60</v>
      </c>
      <c r="B65" s="45" t="s">
        <v>46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1"/>
        <v>0</v>
      </c>
    </row>
    <row r="66" spans="1:31" ht="18" customHeight="1">
      <c r="A66" s="17">
        <v>61</v>
      </c>
      <c r="B66" s="50" t="s">
        <v>96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1"/>
        <v>0</v>
      </c>
    </row>
    <row r="67" spans="1:31" ht="18" customHeight="1">
      <c r="A67" s="17">
        <v>62</v>
      </c>
      <c r="B67" s="50" t="s">
        <v>131</v>
      </c>
      <c r="C67" s="52" t="s">
        <v>127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1"/>
        <v>0</v>
      </c>
    </row>
    <row r="68" spans="1:31" ht="18" customHeight="1">
      <c r="A68" s="17">
        <v>63</v>
      </c>
      <c r="B68" s="94" t="s">
        <v>384</v>
      </c>
      <c r="C68" s="52" t="s">
        <v>125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1"/>
        <v>0</v>
      </c>
    </row>
    <row r="69" spans="1:31" ht="18" customHeight="1">
      <c r="A69" s="17">
        <v>64</v>
      </c>
      <c r="B69" s="50" t="s">
        <v>40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1"/>
        <v>0</v>
      </c>
    </row>
    <row r="70" spans="1:31" ht="18" customHeight="1">
      <c r="A70" s="17">
        <v>65</v>
      </c>
      <c r="B70" s="45" t="s">
        <v>36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2" ref="AE70:AE85">E70+G70+I70+K70+M70+O70+Q70+S70+U70+W70+Y70+AA70+AC70</f>
        <v>0</v>
      </c>
    </row>
    <row r="71" spans="1:31" ht="18" customHeight="1">
      <c r="A71" s="17">
        <v>66</v>
      </c>
      <c r="B71" s="45" t="s">
        <v>49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2"/>
        <v>0</v>
      </c>
    </row>
    <row r="72" spans="1:31" ht="18" customHeight="1">
      <c r="A72" s="17">
        <v>67</v>
      </c>
      <c r="B72" s="45" t="s">
        <v>61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2"/>
        <v>0</v>
      </c>
    </row>
    <row r="73" spans="1:31" ht="18" customHeight="1">
      <c r="A73" s="17">
        <v>68</v>
      </c>
      <c r="B73" s="95" t="s">
        <v>156</v>
      </c>
      <c r="C73" s="52" t="s">
        <v>123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2"/>
        <v>0</v>
      </c>
    </row>
    <row r="74" spans="1:31" ht="18" customHeight="1">
      <c r="A74" s="17">
        <v>69</v>
      </c>
      <c r="B74" s="45" t="s">
        <v>397</v>
      </c>
      <c r="C74" s="52" t="s">
        <v>121</v>
      </c>
      <c r="D74" s="97"/>
      <c r="E74" s="98"/>
      <c r="F74" s="25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2"/>
        <v>0</v>
      </c>
    </row>
    <row r="75" spans="1:31" ht="18" customHeight="1">
      <c r="A75" s="17">
        <v>70</v>
      </c>
      <c r="B75" s="45" t="s">
        <v>395</v>
      </c>
      <c r="C75" s="52" t="s">
        <v>127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2"/>
        <v>0</v>
      </c>
    </row>
    <row r="76" spans="1:31" ht="18" customHeight="1">
      <c r="A76" s="17">
        <v>71</v>
      </c>
      <c r="B76" s="45" t="s">
        <v>52</v>
      </c>
      <c r="C76" s="52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2"/>
        <v>0</v>
      </c>
    </row>
    <row r="77" spans="1:31" ht="18" customHeight="1">
      <c r="A77" s="17">
        <v>72</v>
      </c>
      <c r="B77" s="45" t="s">
        <v>394</v>
      </c>
      <c r="C77" s="52" t="s">
        <v>127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2"/>
        <v>0</v>
      </c>
    </row>
    <row r="78" spans="1:31" ht="18" customHeight="1">
      <c r="A78" s="17">
        <v>73</v>
      </c>
      <c r="B78" s="45" t="s">
        <v>35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2"/>
        <v>0</v>
      </c>
    </row>
    <row r="79" spans="1:31" ht="18" customHeight="1">
      <c r="A79" s="17">
        <v>74</v>
      </c>
      <c r="B79" s="45" t="s">
        <v>237</v>
      </c>
      <c r="C79" s="52" t="s">
        <v>123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2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2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2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2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2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2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2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R5:S5"/>
    <mergeCell ref="T5:U5"/>
    <mergeCell ref="V5:W5"/>
    <mergeCell ref="X5:Y5"/>
    <mergeCell ref="Z4:AA4"/>
    <mergeCell ref="AB4:AC4"/>
    <mergeCell ref="Z5:AA5"/>
    <mergeCell ref="AB5:AC5"/>
    <mergeCell ref="N4:O4"/>
    <mergeCell ref="P4:Q4"/>
    <mergeCell ref="V3:W3"/>
    <mergeCell ref="X3:Y3"/>
    <mergeCell ref="V4:W4"/>
    <mergeCell ref="X4:Y4"/>
    <mergeCell ref="R4:S4"/>
    <mergeCell ref="T4:U4"/>
    <mergeCell ref="J3:K3"/>
    <mergeCell ref="L3:M3"/>
    <mergeCell ref="N3:O3"/>
    <mergeCell ref="P3:Q3"/>
    <mergeCell ref="R3:S3"/>
    <mergeCell ref="T3:U3"/>
    <mergeCell ref="J4:K4"/>
    <mergeCell ref="L4:M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70" zoomScaleNormal="70" zoomScalePageLayoutView="0" workbookViewId="0" topLeftCell="A1">
      <selection activeCell="B26" sqref="B26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81</v>
      </c>
      <c r="U4" s="116"/>
      <c r="V4" s="115" t="s">
        <v>8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95" t="s">
        <v>129</v>
      </c>
      <c r="C6" s="52" t="s">
        <v>127</v>
      </c>
      <c r="D6" s="97"/>
      <c r="E6" s="98"/>
      <c r="F6" s="97">
        <v>2</v>
      </c>
      <c r="G6" s="98">
        <f>(F6*1000)/79</f>
        <v>25.31645569620253</v>
      </c>
      <c r="H6" s="97"/>
      <c r="I6" s="98"/>
      <c r="J6" s="97">
        <v>11</v>
      </c>
      <c r="K6" s="98">
        <f>(J6*1000)/51</f>
        <v>215.68627450980392</v>
      </c>
      <c r="L6" s="97">
        <v>1</v>
      </c>
      <c r="M6" s="98">
        <f>(L6*1000)/54</f>
        <v>18.51851851851852</v>
      </c>
      <c r="N6" s="97">
        <v>14</v>
      </c>
      <c r="O6" s="98">
        <f>(N6*1000)/50</f>
        <v>280</v>
      </c>
      <c r="P6" s="97"/>
      <c r="Q6" s="98"/>
      <c r="R6" s="97">
        <v>6</v>
      </c>
      <c r="S6" s="98">
        <f>(R6*1000)/51</f>
        <v>117.6470588235294</v>
      </c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5</v>
      </c>
      <c r="AE6" s="98">
        <f aca="true" t="shared" si="0" ref="AE6:AE37">E6+G6+I6+K6+M6+O6+Q6+S6+U6+W6+Y6+AA6+AC6</f>
        <v>657.1683075480544</v>
      </c>
      <c r="AF6" s="16"/>
    </row>
    <row r="7" spans="1:32" s="15" customFormat="1" ht="18" customHeight="1">
      <c r="A7" s="17">
        <v>2</v>
      </c>
      <c r="B7" s="50" t="s">
        <v>139</v>
      </c>
      <c r="C7" s="52" t="s">
        <v>123</v>
      </c>
      <c r="D7" s="97">
        <v>1</v>
      </c>
      <c r="E7" s="98">
        <f>(D7*1000)/77</f>
        <v>12.987012987012987</v>
      </c>
      <c r="F7" s="97"/>
      <c r="G7" s="98"/>
      <c r="H7" s="97">
        <v>12</v>
      </c>
      <c r="I7" s="98">
        <f>(H7*1000)/38</f>
        <v>315.7894736842105</v>
      </c>
      <c r="J7" s="97">
        <v>3</v>
      </c>
      <c r="K7" s="98">
        <f>(J7*1000)/51</f>
        <v>58.8235294117647</v>
      </c>
      <c r="L7" s="97">
        <v>17</v>
      </c>
      <c r="M7" s="98">
        <f>(L7*1000)/54</f>
        <v>314.81481481481484</v>
      </c>
      <c r="N7" s="97"/>
      <c r="O7" s="98"/>
      <c r="P7" s="97"/>
      <c r="Q7" s="98"/>
      <c r="R7" s="97">
        <v>1</v>
      </c>
      <c r="S7" s="98">
        <f>(R7*1000)/51</f>
        <v>19.607843137254903</v>
      </c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5</v>
      </c>
      <c r="AE7" s="98">
        <f t="shared" si="0"/>
        <v>722.022674035058</v>
      </c>
      <c r="AF7" s="16"/>
    </row>
    <row r="8" spans="1:32" ht="18" customHeight="1">
      <c r="A8" s="17">
        <v>3</v>
      </c>
      <c r="B8" s="50" t="s">
        <v>135</v>
      </c>
      <c r="C8" s="52" t="s">
        <v>127</v>
      </c>
      <c r="D8" s="97">
        <v>4</v>
      </c>
      <c r="E8" s="98">
        <f>(D8*1000)/77</f>
        <v>51.94805194805195</v>
      </c>
      <c r="F8" s="97">
        <v>14</v>
      </c>
      <c r="G8" s="98">
        <f>(F8*1000)/79</f>
        <v>177.21518987341773</v>
      </c>
      <c r="H8" s="97"/>
      <c r="I8" s="98"/>
      <c r="J8" s="97">
        <v>15</v>
      </c>
      <c r="K8" s="98"/>
      <c r="L8" s="97">
        <v>15</v>
      </c>
      <c r="M8" s="98">
        <f>(L8*1000)/54</f>
        <v>277.77777777777777</v>
      </c>
      <c r="N8" s="97">
        <v>8</v>
      </c>
      <c r="O8" s="98">
        <f>(N8*1000)/50</f>
        <v>160</v>
      </c>
      <c r="P8" s="97"/>
      <c r="Q8" s="98"/>
      <c r="R8" s="97"/>
      <c r="S8" s="98"/>
      <c r="T8" s="97"/>
      <c r="U8" s="98"/>
      <c r="V8" s="97">
        <v>3</v>
      </c>
      <c r="W8" s="98">
        <f>(V8*1000)/45</f>
        <v>66.66666666666667</v>
      </c>
      <c r="X8" s="97"/>
      <c r="Y8" s="98"/>
      <c r="Z8" s="97"/>
      <c r="AA8" s="98"/>
      <c r="AB8" s="99"/>
      <c r="AC8" s="98"/>
      <c r="AD8" s="100">
        <v>5</v>
      </c>
      <c r="AE8" s="98">
        <f t="shared" si="0"/>
        <v>733.6076862659141</v>
      </c>
      <c r="AF8" s="2"/>
    </row>
    <row r="9" spans="1:32" ht="18" customHeight="1">
      <c r="A9" s="17">
        <v>4</v>
      </c>
      <c r="B9" s="50" t="s">
        <v>122</v>
      </c>
      <c r="C9" s="52" t="s">
        <v>123</v>
      </c>
      <c r="D9" s="97">
        <v>13</v>
      </c>
      <c r="E9" s="98">
        <f>(D9*1000)/77</f>
        <v>168.83116883116884</v>
      </c>
      <c r="F9" s="97">
        <v>7</v>
      </c>
      <c r="G9" s="98">
        <f>(F9*1000)/79</f>
        <v>88.60759493670886</v>
      </c>
      <c r="H9" s="97">
        <v>5</v>
      </c>
      <c r="I9" s="98">
        <f>(H9*1000)/38</f>
        <v>131.57894736842104</v>
      </c>
      <c r="J9" s="97">
        <v>9</v>
      </c>
      <c r="K9" s="98">
        <f>(J9*1000)/51</f>
        <v>176.47058823529412</v>
      </c>
      <c r="L9" s="97"/>
      <c r="M9" s="98"/>
      <c r="N9" s="97"/>
      <c r="O9" s="98"/>
      <c r="P9" s="97"/>
      <c r="Q9" s="98"/>
      <c r="R9" s="97">
        <v>11</v>
      </c>
      <c r="S9" s="98">
        <f aca="true" t="shared" si="1" ref="S9:S14">(R9*1000)/51</f>
        <v>215.68627450980392</v>
      </c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5</v>
      </c>
      <c r="AE9" s="98">
        <f t="shared" si="0"/>
        <v>781.1745738813968</v>
      </c>
      <c r="AF9" s="2"/>
    </row>
    <row r="10" spans="1:32" ht="18" customHeight="1">
      <c r="A10" s="17">
        <v>5</v>
      </c>
      <c r="B10" s="50" t="s">
        <v>26</v>
      </c>
      <c r="C10" s="52" t="s">
        <v>121</v>
      </c>
      <c r="D10" s="97"/>
      <c r="E10" s="98"/>
      <c r="F10" s="97">
        <v>10</v>
      </c>
      <c r="G10" s="98">
        <f>(F10*1000)/79</f>
        <v>126.58227848101266</v>
      </c>
      <c r="H10" s="97"/>
      <c r="I10" s="98"/>
      <c r="J10" s="97">
        <v>13</v>
      </c>
      <c r="K10" s="98">
        <f>(J10*1000)/51</f>
        <v>254.90196078431373</v>
      </c>
      <c r="L10" s="97">
        <v>9</v>
      </c>
      <c r="M10" s="98">
        <f>(L10*1000)/54</f>
        <v>166.66666666666666</v>
      </c>
      <c r="N10" s="97"/>
      <c r="O10" s="98"/>
      <c r="P10" s="97">
        <v>2</v>
      </c>
      <c r="Q10" s="98">
        <f>(P10*1000)/54</f>
        <v>37.03703703703704</v>
      </c>
      <c r="R10" s="97">
        <v>13</v>
      </c>
      <c r="S10" s="98">
        <f t="shared" si="1"/>
        <v>254.90196078431373</v>
      </c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5</v>
      </c>
      <c r="AE10" s="98">
        <f t="shared" si="0"/>
        <v>840.0899037533438</v>
      </c>
      <c r="AF10" s="103"/>
    </row>
    <row r="11" spans="1:32" ht="18" customHeight="1">
      <c r="A11" s="17">
        <v>6</v>
      </c>
      <c r="B11" s="50" t="s">
        <v>27</v>
      </c>
      <c r="C11" s="52" t="s">
        <v>121</v>
      </c>
      <c r="D11" s="97"/>
      <c r="E11" s="98"/>
      <c r="F11" s="97">
        <v>3</v>
      </c>
      <c r="G11" s="98">
        <f>(F11*1000)/79</f>
        <v>37.9746835443038</v>
      </c>
      <c r="H11" s="97"/>
      <c r="I11" s="98"/>
      <c r="J11" s="97"/>
      <c r="K11" s="98"/>
      <c r="L11" s="97"/>
      <c r="M11" s="98"/>
      <c r="N11" s="97">
        <v>25</v>
      </c>
      <c r="O11" s="98">
        <f>(N11*1000)/50</f>
        <v>500</v>
      </c>
      <c r="P11" s="97">
        <v>1</v>
      </c>
      <c r="Q11" s="98">
        <f>(P11*1000)/54</f>
        <v>18.51851851851852</v>
      </c>
      <c r="R11" s="97">
        <v>10</v>
      </c>
      <c r="S11" s="98">
        <f t="shared" si="1"/>
        <v>196.07843137254903</v>
      </c>
      <c r="T11" s="97">
        <v>10</v>
      </c>
      <c r="U11" s="98">
        <f>(T11*1000)/62</f>
        <v>161.29032258064515</v>
      </c>
      <c r="V11" s="97"/>
      <c r="W11" s="98"/>
      <c r="X11" s="97"/>
      <c r="Y11" s="100"/>
      <c r="Z11" s="97"/>
      <c r="AA11" s="98"/>
      <c r="AB11" s="99"/>
      <c r="AC11" s="98"/>
      <c r="AD11" s="100">
        <v>5</v>
      </c>
      <c r="AE11" s="98">
        <f t="shared" si="0"/>
        <v>913.8619560160165</v>
      </c>
      <c r="AF11" s="2"/>
    </row>
    <row r="12" spans="1:32" s="15" customFormat="1" ht="18" customHeight="1">
      <c r="A12" s="17">
        <v>7</v>
      </c>
      <c r="B12" s="50" t="s">
        <v>87</v>
      </c>
      <c r="C12" s="52" t="s">
        <v>121</v>
      </c>
      <c r="D12" s="97">
        <v>19</v>
      </c>
      <c r="E12" s="98">
        <f>(D12*1000)/77</f>
        <v>246.75324675324674</v>
      </c>
      <c r="F12" s="97"/>
      <c r="G12" s="98"/>
      <c r="H12" s="97"/>
      <c r="I12" s="98"/>
      <c r="J12" s="97">
        <v>23</v>
      </c>
      <c r="K12" s="98">
        <f>(J12*1000)/51</f>
        <v>450.98039215686276</v>
      </c>
      <c r="L12" s="97"/>
      <c r="M12" s="98"/>
      <c r="N12" s="97">
        <v>4</v>
      </c>
      <c r="O12" s="98">
        <f>(N12*1000)/50</f>
        <v>80</v>
      </c>
      <c r="P12" s="97">
        <v>12</v>
      </c>
      <c r="Q12" s="98">
        <f>(P12*1000)/54</f>
        <v>222.22222222222223</v>
      </c>
      <c r="R12" s="97">
        <v>3</v>
      </c>
      <c r="S12" s="98">
        <f t="shared" si="1"/>
        <v>58.8235294117647</v>
      </c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5</v>
      </c>
      <c r="AE12" s="98">
        <f t="shared" si="0"/>
        <v>1058.7793905440963</v>
      </c>
      <c r="AF12" s="16"/>
    </row>
    <row r="13" spans="1:32" s="15" customFormat="1" ht="18" customHeight="1">
      <c r="A13" s="17">
        <v>8</v>
      </c>
      <c r="B13" s="50" t="s">
        <v>45</v>
      </c>
      <c r="C13" s="52" t="s">
        <v>121</v>
      </c>
      <c r="D13" s="97">
        <v>23</v>
      </c>
      <c r="E13" s="98">
        <f>(D13*1000)/77</f>
        <v>298.7012987012987</v>
      </c>
      <c r="F13" s="97">
        <v>24</v>
      </c>
      <c r="G13" s="98">
        <f>(F13*1000)/79</f>
        <v>303.7974683544304</v>
      </c>
      <c r="H13" s="97"/>
      <c r="I13" s="98"/>
      <c r="J13" s="97"/>
      <c r="K13" s="98"/>
      <c r="L13" s="97">
        <v>4</v>
      </c>
      <c r="M13" s="98">
        <f>(L13*1000)/54</f>
        <v>74.07407407407408</v>
      </c>
      <c r="N13" s="97">
        <v>17</v>
      </c>
      <c r="O13" s="98">
        <f>(N13*1000)/50</f>
        <v>340</v>
      </c>
      <c r="P13" s="97">
        <v>23</v>
      </c>
      <c r="Q13" s="98"/>
      <c r="R13" s="97">
        <v>4</v>
      </c>
      <c r="S13" s="98">
        <f t="shared" si="1"/>
        <v>78.43137254901961</v>
      </c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5</v>
      </c>
      <c r="AE13" s="98">
        <f t="shared" si="0"/>
        <v>1095.004213678823</v>
      </c>
      <c r="AF13" s="104"/>
    </row>
    <row r="14" spans="1:32" ht="18" customHeight="1">
      <c r="A14" s="17">
        <v>9</v>
      </c>
      <c r="B14" s="50" t="s">
        <v>29</v>
      </c>
      <c r="C14" s="52" t="s">
        <v>121</v>
      </c>
      <c r="D14" s="97"/>
      <c r="E14" s="98"/>
      <c r="F14" s="100"/>
      <c r="G14" s="98"/>
      <c r="H14" s="97"/>
      <c r="I14" s="98"/>
      <c r="J14" s="97">
        <v>12</v>
      </c>
      <c r="K14" s="98">
        <f>(J14*1000)/51</f>
        <v>235.2941176470588</v>
      </c>
      <c r="L14" s="97"/>
      <c r="M14" s="98"/>
      <c r="N14" s="97">
        <v>22</v>
      </c>
      <c r="O14" s="98"/>
      <c r="P14" s="97">
        <v>17</v>
      </c>
      <c r="Q14" s="98">
        <f>(P14*1000)/54</f>
        <v>314.81481481481484</v>
      </c>
      <c r="R14" s="97">
        <v>5</v>
      </c>
      <c r="S14" s="98">
        <f t="shared" si="1"/>
        <v>98.03921568627452</v>
      </c>
      <c r="T14" s="97">
        <v>9</v>
      </c>
      <c r="U14" s="98">
        <f>(T14*1000)/62</f>
        <v>145.16129032258064</v>
      </c>
      <c r="V14" s="97">
        <v>16</v>
      </c>
      <c r="W14" s="98">
        <f>(V14*1000)/45</f>
        <v>355.55555555555554</v>
      </c>
      <c r="X14" s="97"/>
      <c r="Y14" s="98"/>
      <c r="Z14" s="97"/>
      <c r="AA14" s="98"/>
      <c r="AB14" s="99"/>
      <c r="AC14" s="98"/>
      <c r="AD14" s="100">
        <v>5</v>
      </c>
      <c r="AE14" s="98">
        <f t="shared" si="0"/>
        <v>1148.8649940262844</v>
      </c>
      <c r="AF14" s="2"/>
    </row>
    <row r="15" spans="1:32" ht="18" customHeight="1">
      <c r="A15" s="17">
        <v>10</v>
      </c>
      <c r="B15" s="50" t="s">
        <v>19</v>
      </c>
      <c r="C15" s="52" t="s">
        <v>121</v>
      </c>
      <c r="D15" s="97">
        <v>9</v>
      </c>
      <c r="E15" s="98">
        <f>(D15*1000)/77</f>
        <v>116.88311688311688</v>
      </c>
      <c r="F15" s="97">
        <v>23</v>
      </c>
      <c r="G15" s="98">
        <f>(F15*1000)/79</f>
        <v>291.1392405063291</v>
      </c>
      <c r="H15" s="97"/>
      <c r="I15" s="98"/>
      <c r="J15" s="97"/>
      <c r="K15" s="98"/>
      <c r="L15" s="97">
        <v>24</v>
      </c>
      <c r="M15" s="98">
        <f>(L15*1000)/54</f>
        <v>444.44444444444446</v>
      </c>
      <c r="N15" s="97"/>
      <c r="O15" s="98"/>
      <c r="P15" s="97">
        <v>19</v>
      </c>
      <c r="Q15" s="98">
        <f>(P15*1000)/54</f>
        <v>351.85185185185185</v>
      </c>
      <c r="R15" s="97"/>
      <c r="S15" s="98"/>
      <c r="T15" s="97">
        <v>15</v>
      </c>
      <c r="U15" s="98">
        <f>(T15*1000)/62</f>
        <v>241.93548387096774</v>
      </c>
      <c r="V15" s="97"/>
      <c r="W15" s="98"/>
      <c r="X15" s="97"/>
      <c r="Y15" s="98"/>
      <c r="Z15" s="97"/>
      <c r="AA15" s="98"/>
      <c r="AB15" s="99"/>
      <c r="AC15" s="98"/>
      <c r="AD15" s="100">
        <v>5</v>
      </c>
      <c r="AE15" s="98">
        <f t="shared" si="0"/>
        <v>1446.2541375567102</v>
      </c>
      <c r="AF15" s="2"/>
    </row>
    <row r="16" spans="1:32" s="15" customFormat="1" ht="18" customHeight="1">
      <c r="A16" s="17">
        <v>11</v>
      </c>
      <c r="B16" s="50" t="s">
        <v>16</v>
      </c>
      <c r="C16" s="52" t="s">
        <v>121</v>
      </c>
      <c r="D16" s="97">
        <v>12</v>
      </c>
      <c r="E16" s="98">
        <f>(D16*1000)/77</f>
        <v>155.84415584415584</v>
      </c>
      <c r="F16" s="97">
        <v>36</v>
      </c>
      <c r="G16" s="98">
        <f>(F16*1000)/79</f>
        <v>455.69620253164555</v>
      </c>
      <c r="H16" s="101"/>
      <c r="I16" s="98"/>
      <c r="J16" s="97"/>
      <c r="K16" s="98"/>
      <c r="L16" s="97">
        <v>18</v>
      </c>
      <c r="M16" s="98">
        <f>(L16*1000)/54</f>
        <v>333.3333333333333</v>
      </c>
      <c r="N16" s="97">
        <v>5</v>
      </c>
      <c r="O16" s="98">
        <f>(N16*1000)/50</f>
        <v>100</v>
      </c>
      <c r="P16" s="97">
        <v>24</v>
      </c>
      <c r="Q16" s="98">
        <f>(P16*1000)/54</f>
        <v>444.44444444444446</v>
      </c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5</v>
      </c>
      <c r="AE16" s="98">
        <f t="shared" si="0"/>
        <v>1489.318136153579</v>
      </c>
      <c r="AF16" s="16"/>
    </row>
    <row r="17" spans="1:32" ht="18" customHeight="1">
      <c r="A17" s="17">
        <v>12</v>
      </c>
      <c r="B17" s="50" t="s">
        <v>32</v>
      </c>
      <c r="C17" s="52" t="s">
        <v>121</v>
      </c>
      <c r="D17" s="97">
        <v>16</v>
      </c>
      <c r="E17" s="98">
        <f>(D17*1000)/77</f>
        <v>207.7922077922078</v>
      </c>
      <c r="F17" s="97"/>
      <c r="G17" s="98"/>
      <c r="H17" s="101"/>
      <c r="I17" s="98"/>
      <c r="J17" s="97"/>
      <c r="K17" s="98"/>
      <c r="L17" s="97"/>
      <c r="M17" s="98"/>
      <c r="N17" s="97">
        <v>23</v>
      </c>
      <c r="O17" s="98">
        <f>(N17*1000)/50</f>
        <v>460</v>
      </c>
      <c r="P17" s="97">
        <v>3</v>
      </c>
      <c r="Q17" s="98">
        <f>(P17*1000)/54</f>
        <v>55.55555555555556</v>
      </c>
      <c r="R17" s="97">
        <v>23</v>
      </c>
      <c r="S17" s="98">
        <f>(R17*1000)/51</f>
        <v>450.98039215686276</v>
      </c>
      <c r="T17" s="97">
        <v>23</v>
      </c>
      <c r="U17" s="98">
        <f>(T17*1000)/62</f>
        <v>370.96774193548384</v>
      </c>
      <c r="V17" s="97"/>
      <c r="W17" s="98"/>
      <c r="X17" s="97"/>
      <c r="Y17" s="98"/>
      <c r="Z17" s="97"/>
      <c r="AA17" s="98"/>
      <c r="AB17" s="99"/>
      <c r="AC17" s="98"/>
      <c r="AD17" s="100">
        <v>5</v>
      </c>
      <c r="AE17" s="98">
        <f t="shared" si="0"/>
        <v>1545.29589744011</v>
      </c>
      <c r="AF17" s="2"/>
    </row>
    <row r="18" spans="1:32" ht="18" customHeight="1">
      <c r="A18" s="17">
        <v>13</v>
      </c>
      <c r="B18" s="50" t="s">
        <v>91</v>
      </c>
      <c r="C18" s="52" t="s">
        <v>121</v>
      </c>
      <c r="D18" s="97"/>
      <c r="E18" s="98"/>
      <c r="F18" s="97">
        <v>21</v>
      </c>
      <c r="G18" s="98">
        <f>(F18*1000)/79</f>
        <v>265.82278481012656</v>
      </c>
      <c r="H18" s="101">
        <v>2</v>
      </c>
      <c r="I18" s="98">
        <f>(H18*1000)/38</f>
        <v>52.63157894736842</v>
      </c>
      <c r="J18" s="97">
        <v>1</v>
      </c>
      <c r="K18" s="98">
        <f>(J18*1000)/51</f>
        <v>19.607843137254903</v>
      </c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>
        <v>8</v>
      </c>
      <c r="W18" s="98">
        <f>(V18*1000)/45</f>
        <v>177.77777777777777</v>
      </c>
      <c r="X18" s="97"/>
      <c r="Y18" s="98"/>
      <c r="Z18" s="97"/>
      <c r="AA18" s="98"/>
      <c r="AB18" s="99"/>
      <c r="AC18" s="98"/>
      <c r="AD18" s="100">
        <v>4</v>
      </c>
      <c r="AE18" s="98">
        <f t="shared" si="0"/>
        <v>515.8399846725276</v>
      </c>
      <c r="AF18" s="2"/>
    </row>
    <row r="19" spans="1:32" ht="18" customHeight="1">
      <c r="A19" s="17">
        <v>14</v>
      </c>
      <c r="B19" s="50" t="s">
        <v>47</v>
      </c>
      <c r="C19" s="52" t="s">
        <v>121</v>
      </c>
      <c r="D19" s="97">
        <v>28</v>
      </c>
      <c r="E19" s="98">
        <f>(D19*1000)/77</f>
        <v>363.6363636363636</v>
      </c>
      <c r="F19" s="97"/>
      <c r="G19" s="98"/>
      <c r="H19" s="101"/>
      <c r="I19" s="98"/>
      <c r="J19" s="97"/>
      <c r="K19" s="98"/>
      <c r="L19" s="97">
        <v>2</v>
      </c>
      <c r="M19" s="98">
        <f>(L19*1000)/54</f>
        <v>37.03703703703704</v>
      </c>
      <c r="N19" s="97">
        <v>1</v>
      </c>
      <c r="O19" s="98">
        <f>(N19*1000)/50</f>
        <v>20</v>
      </c>
      <c r="P19" s="97"/>
      <c r="Q19" s="98"/>
      <c r="R19" s="97"/>
      <c r="S19" s="98"/>
      <c r="T19" s="97">
        <v>14</v>
      </c>
      <c r="U19" s="98">
        <f>(T19*1000)/62</f>
        <v>225.80645161290323</v>
      </c>
      <c r="V19" s="97"/>
      <c r="W19" s="98"/>
      <c r="X19" s="97"/>
      <c r="Y19" s="98"/>
      <c r="Z19" s="97"/>
      <c r="AA19" s="98"/>
      <c r="AB19" s="99"/>
      <c r="AC19" s="98"/>
      <c r="AD19" s="100">
        <v>4</v>
      </c>
      <c r="AE19" s="98">
        <f t="shared" si="0"/>
        <v>646.4798522863039</v>
      </c>
      <c r="AF19" s="2"/>
    </row>
    <row r="20" spans="1:32" ht="18" customHeight="1">
      <c r="A20" s="17">
        <v>15</v>
      </c>
      <c r="B20" s="50" t="s">
        <v>13</v>
      </c>
      <c r="C20" s="52" t="s">
        <v>121</v>
      </c>
      <c r="D20" s="97"/>
      <c r="E20" s="98"/>
      <c r="F20" s="97">
        <v>29</v>
      </c>
      <c r="G20" s="98">
        <f>(F20*1000)/79</f>
        <v>367.0886075949367</v>
      </c>
      <c r="H20" s="97"/>
      <c r="I20" s="98"/>
      <c r="J20" s="97"/>
      <c r="K20" s="98"/>
      <c r="L20" s="97"/>
      <c r="M20" s="98"/>
      <c r="N20" s="97">
        <v>3</v>
      </c>
      <c r="O20" s="98">
        <f>(N20*1000)/50</f>
        <v>60</v>
      </c>
      <c r="P20" s="97"/>
      <c r="Q20" s="98"/>
      <c r="R20" s="97">
        <v>12</v>
      </c>
      <c r="S20" s="98">
        <f>(R20*1000)/51</f>
        <v>235.2941176470588</v>
      </c>
      <c r="T20" s="97"/>
      <c r="U20" s="98"/>
      <c r="V20" s="97">
        <v>13</v>
      </c>
      <c r="W20" s="98">
        <f>(V20*1000)/45</f>
        <v>288.8888888888889</v>
      </c>
      <c r="X20" s="97"/>
      <c r="Y20" s="98"/>
      <c r="Z20" s="97"/>
      <c r="AA20" s="98"/>
      <c r="AB20" s="99"/>
      <c r="AC20" s="98"/>
      <c r="AD20" s="100">
        <v>4</v>
      </c>
      <c r="AE20" s="98">
        <f t="shared" si="0"/>
        <v>951.2716141308845</v>
      </c>
      <c r="AF20" s="2"/>
    </row>
    <row r="21" spans="1:32" s="15" customFormat="1" ht="18" customHeight="1">
      <c r="A21" s="17">
        <v>16</v>
      </c>
      <c r="B21" s="50" t="s">
        <v>153</v>
      </c>
      <c r="C21" s="52" t="s">
        <v>127</v>
      </c>
      <c r="D21" s="97">
        <v>35</v>
      </c>
      <c r="E21" s="98">
        <f>(D21*1000)/77</f>
        <v>454.54545454545456</v>
      </c>
      <c r="F21" s="97"/>
      <c r="G21" s="98"/>
      <c r="H21" s="97">
        <v>8</v>
      </c>
      <c r="I21" s="98">
        <f>(H21*1000)/38</f>
        <v>210.52631578947367</v>
      </c>
      <c r="J21" s="97"/>
      <c r="K21" s="98"/>
      <c r="L21" s="97">
        <v>14</v>
      </c>
      <c r="M21" s="98">
        <f>(L21*1000)/54</f>
        <v>259.25925925925924</v>
      </c>
      <c r="N21" s="97"/>
      <c r="O21" s="98"/>
      <c r="P21" s="97"/>
      <c r="Q21" s="98"/>
      <c r="R21" s="97">
        <v>7</v>
      </c>
      <c r="S21" s="98">
        <f>(R21*1000)/51</f>
        <v>137.2549019607843</v>
      </c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4</v>
      </c>
      <c r="AE21" s="98">
        <f t="shared" si="0"/>
        <v>1061.585931554972</v>
      </c>
      <c r="AF21" s="16"/>
    </row>
    <row r="22" spans="1:32" s="15" customFormat="1" ht="18" customHeight="1">
      <c r="A22" s="17">
        <v>17</v>
      </c>
      <c r="B22" s="95" t="s">
        <v>90</v>
      </c>
      <c r="C22" s="52" t="s">
        <v>121</v>
      </c>
      <c r="D22" s="97"/>
      <c r="E22" s="98"/>
      <c r="F22" s="97">
        <v>34</v>
      </c>
      <c r="G22" s="98">
        <f>(F22*1000)/79</f>
        <v>430.37974683544303</v>
      </c>
      <c r="H22" s="97"/>
      <c r="I22" s="98"/>
      <c r="J22" s="97">
        <v>18</v>
      </c>
      <c r="K22" s="98">
        <f>(J22*1000)/51</f>
        <v>352.94117647058823</v>
      </c>
      <c r="L22" s="97"/>
      <c r="M22" s="98"/>
      <c r="N22" s="97">
        <v>12</v>
      </c>
      <c r="O22" s="98">
        <f>(N22*1000)/50</f>
        <v>240</v>
      </c>
      <c r="P22" s="97"/>
      <c r="Q22" s="98"/>
      <c r="R22" s="97">
        <v>24</v>
      </c>
      <c r="S22" s="98">
        <f>(R22*1000)/51</f>
        <v>470.5882352941176</v>
      </c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4</v>
      </c>
      <c r="AE22" s="98">
        <f t="shared" si="0"/>
        <v>1493.9091586001489</v>
      </c>
      <c r="AF22" s="16"/>
    </row>
    <row r="23" spans="1:32" ht="18" customHeight="1">
      <c r="A23" s="17">
        <v>18</v>
      </c>
      <c r="B23" s="50" t="s">
        <v>140</v>
      </c>
      <c r="C23" s="52" t="s">
        <v>127</v>
      </c>
      <c r="D23" s="97">
        <v>25</v>
      </c>
      <c r="E23" s="98">
        <f>(D23*1000)/77</f>
        <v>324.6753246753247</v>
      </c>
      <c r="F23" s="97"/>
      <c r="G23" s="98"/>
      <c r="H23" s="97">
        <v>7</v>
      </c>
      <c r="I23" s="98">
        <f>(H23*1000)/38</f>
        <v>184.21052631578948</v>
      </c>
      <c r="J23" s="97"/>
      <c r="K23" s="98"/>
      <c r="L23" s="97"/>
      <c r="M23" s="98"/>
      <c r="N23" s="97"/>
      <c r="O23" s="98"/>
      <c r="P23" s="97"/>
      <c r="Q23" s="98"/>
      <c r="R23" s="97">
        <v>2</v>
      </c>
      <c r="S23" s="98">
        <f>(R23*1000)/51</f>
        <v>39.21568627450981</v>
      </c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3</v>
      </c>
      <c r="AE23" s="98">
        <f t="shared" si="0"/>
        <v>548.101537265624</v>
      </c>
      <c r="AF23" s="2"/>
    </row>
    <row r="24" spans="1:32" ht="18" customHeight="1">
      <c r="A24" s="17">
        <v>19</v>
      </c>
      <c r="B24" s="95" t="s">
        <v>50</v>
      </c>
      <c r="C24" s="52" t="s">
        <v>121</v>
      </c>
      <c r="D24" s="97">
        <v>7</v>
      </c>
      <c r="E24" s="98">
        <f>(D24*1000)/77</f>
        <v>90.9090909090909</v>
      </c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>
        <v>10</v>
      </c>
      <c r="Q24" s="98">
        <f>(P24*1000)/54</f>
        <v>185.1851851851852</v>
      </c>
      <c r="R24" s="97"/>
      <c r="S24" s="98"/>
      <c r="T24" s="97">
        <v>18</v>
      </c>
      <c r="U24" s="98">
        <f>(T24*1000)/62</f>
        <v>290.3225806451613</v>
      </c>
      <c r="V24" s="97"/>
      <c r="W24" s="98"/>
      <c r="X24" s="97"/>
      <c r="Y24" s="98"/>
      <c r="Z24" s="97"/>
      <c r="AA24" s="98"/>
      <c r="AB24" s="99"/>
      <c r="AC24" s="98"/>
      <c r="AD24" s="100">
        <v>3</v>
      </c>
      <c r="AE24" s="98">
        <f t="shared" si="0"/>
        <v>566.4168567394374</v>
      </c>
      <c r="AF24" s="2"/>
    </row>
    <row r="25" spans="1:32" ht="18" customHeight="1">
      <c r="A25" s="17">
        <v>20</v>
      </c>
      <c r="B25" s="45" t="s">
        <v>92</v>
      </c>
      <c r="C25" s="52" t="s">
        <v>121</v>
      </c>
      <c r="D25" s="97"/>
      <c r="E25" s="98"/>
      <c r="F25" s="97"/>
      <c r="G25" s="98"/>
      <c r="H25" s="97"/>
      <c r="I25" s="98"/>
      <c r="J25" s="25"/>
      <c r="K25" s="98"/>
      <c r="L25" s="97">
        <v>21</v>
      </c>
      <c r="M25" s="98">
        <f>(L25*1000)/54</f>
        <v>388.8888888888889</v>
      </c>
      <c r="N25" s="97"/>
      <c r="O25" s="98"/>
      <c r="P25" s="97"/>
      <c r="Q25" s="98"/>
      <c r="R25" s="97"/>
      <c r="S25" s="98"/>
      <c r="T25" s="97">
        <v>19</v>
      </c>
      <c r="U25" s="98">
        <f>(T25*1000)/62</f>
        <v>306.4516129032258</v>
      </c>
      <c r="V25" s="97">
        <v>4</v>
      </c>
      <c r="W25" s="98">
        <f>(V25*1000)/45</f>
        <v>88.88888888888889</v>
      </c>
      <c r="X25" s="97"/>
      <c r="Y25" s="98"/>
      <c r="Z25" s="97"/>
      <c r="AA25" s="98"/>
      <c r="AB25" s="99"/>
      <c r="AC25" s="98"/>
      <c r="AD25" s="100">
        <v>3</v>
      </c>
      <c r="AE25" s="98">
        <f t="shared" si="0"/>
        <v>784.2293906810037</v>
      </c>
      <c r="AF25" s="2"/>
    </row>
    <row r="26" spans="1:32" ht="18" customHeight="1">
      <c r="A26" s="17">
        <v>21</v>
      </c>
      <c r="B26" s="50" t="s">
        <v>18</v>
      </c>
      <c r="C26" s="52" t="s">
        <v>121</v>
      </c>
      <c r="D26" s="97">
        <v>14</v>
      </c>
      <c r="E26" s="98">
        <f>(D26*1000)/77</f>
        <v>181.8181818181818</v>
      </c>
      <c r="F26" s="100"/>
      <c r="G26" s="98"/>
      <c r="H26" s="97"/>
      <c r="I26" s="98"/>
      <c r="J26" s="97"/>
      <c r="K26" s="98"/>
      <c r="L26" s="97"/>
      <c r="M26" s="98"/>
      <c r="N26" s="97">
        <v>24</v>
      </c>
      <c r="O26" s="98">
        <f>(N26*1000)/50</f>
        <v>480</v>
      </c>
      <c r="P26" s="97">
        <v>8</v>
      </c>
      <c r="Q26" s="98">
        <f>(P26*1000)/54</f>
        <v>148.14814814814815</v>
      </c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3</v>
      </c>
      <c r="AE26" s="98">
        <f t="shared" si="0"/>
        <v>809.9663299663299</v>
      </c>
      <c r="AF26" s="2"/>
    </row>
    <row r="27" spans="1:32" s="15" customFormat="1" ht="18" customHeight="1">
      <c r="A27" s="17">
        <v>22</v>
      </c>
      <c r="B27" s="50" t="s">
        <v>298</v>
      </c>
      <c r="C27" s="52" t="s">
        <v>123</v>
      </c>
      <c r="D27" s="97"/>
      <c r="E27" s="98"/>
      <c r="F27" s="97"/>
      <c r="G27" s="98"/>
      <c r="H27" s="97">
        <v>15</v>
      </c>
      <c r="I27" s="98">
        <f>(H27*1000)/38</f>
        <v>394.7368421052632</v>
      </c>
      <c r="J27" s="102">
        <v>16</v>
      </c>
      <c r="K27" s="98">
        <f>(J27*1000)/51</f>
        <v>313.72549019607845</v>
      </c>
      <c r="L27" s="97"/>
      <c r="M27" s="98"/>
      <c r="N27" s="97"/>
      <c r="O27" s="98"/>
      <c r="P27" s="97"/>
      <c r="Q27" s="98"/>
      <c r="R27" s="97"/>
      <c r="S27" s="98"/>
      <c r="T27" s="97">
        <v>12</v>
      </c>
      <c r="U27" s="98">
        <f>(T27*1000)/62</f>
        <v>193.5483870967742</v>
      </c>
      <c r="V27" s="97"/>
      <c r="W27" s="98"/>
      <c r="X27" s="97"/>
      <c r="Y27" s="98"/>
      <c r="Z27" s="97"/>
      <c r="AA27" s="98"/>
      <c r="AB27" s="99"/>
      <c r="AC27" s="98"/>
      <c r="AD27" s="100">
        <v>3</v>
      </c>
      <c r="AE27" s="98">
        <f t="shared" si="0"/>
        <v>902.0107193981157</v>
      </c>
      <c r="AF27" s="16"/>
    </row>
    <row r="28" spans="1:32" s="15" customFormat="1" ht="18" customHeight="1">
      <c r="A28" s="17">
        <v>23</v>
      </c>
      <c r="B28" s="50" t="s">
        <v>174</v>
      </c>
      <c r="C28" s="52" t="s">
        <v>125</v>
      </c>
      <c r="D28" s="97"/>
      <c r="E28" s="98"/>
      <c r="F28" s="97"/>
      <c r="G28" s="98"/>
      <c r="H28" s="97"/>
      <c r="I28" s="98"/>
      <c r="J28" s="97">
        <v>17</v>
      </c>
      <c r="K28" s="98">
        <f>(J28*1000)/51</f>
        <v>333.3333333333333</v>
      </c>
      <c r="L28" s="97"/>
      <c r="M28" s="98"/>
      <c r="N28" s="97">
        <v>7</v>
      </c>
      <c r="O28" s="98">
        <f>(N28*1000)/50</f>
        <v>140</v>
      </c>
      <c r="P28" s="97"/>
      <c r="Q28" s="98"/>
      <c r="R28" s="97"/>
      <c r="S28" s="98"/>
      <c r="T28" s="97"/>
      <c r="U28" s="98"/>
      <c r="V28" s="97">
        <v>22</v>
      </c>
      <c r="W28" s="98">
        <f>(V28*1000)/45</f>
        <v>488.8888888888889</v>
      </c>
      <c r="X28" s="97"/>
      <c r="Y28" s="98"/>
      <c r="Z28" s="97"/>
      <c r="AA28" s="98"/>
      <c r="AB28" s="99"/>
      <c r="AC28" s="98"/>
      <c r="AD28" s="100">
        <v>3</v>
      </c>
      <c r="AE28" s="98">
        <f t="shared" si="0"/>
        <v>962.2222222222222</v>
      </c>
      <c r="AF28" s="16"/>
    </row>
    <row r="29" spans="1:31" ht="18" customHeight="1">
      <c r="A29" s="17">
        <v>24</v>
      </c>
      <c r="B29" s="50" t="s">
        <v>38</v>
      </c>
      <c r="C29" s="52" t="s">
        <v>121</v>
      </c>
      <c r="D29" s="97"/>
      <c r="E29" s="98"/>
      <c r="F29" s="97"/>
      <c r="G29" s="98"/>
      <c r="H29" s="97">
        <v>14</v>
      </c>
      <c r="I29" s="98">
        <f>(H29*1000)/38</f>
        <v>368.42105263157896</v>
      </c>
      <c r="J29" s="97"/>
      <c r="K29" s="98"/>
      <c r="L29" s="97">
        <v>11</v>
      </c>
      <c r="M29" s="98">
        <f>(L29*1000)/54</f>
        <v>203.7037037037037</v>
      </c>
      <c r="N29" s="97"/>
      <c r="O29" s="98"/>
      <c r="P29" s="97"/>
      <c r="Q29" s="98"/>
      <c r="R29" s="97"/>
      <c r="S29" s="98"/>
      <c r="T29" s="97">
        <v>26</v>
      </c>
      <c r="U29" s="98">
        <f>(T29*1000)/62</f>
        <v>419.35483870967744</v>
      </c>
      <c r="V29" s="97"/>
      <c r="W29" s="98"/>
      <c r="X29" s="97"/>
      <c r="Y29" s="98"/>
      <c r="Z29" s="97"/>
      <c r="AA29" s="98"/>
      <c r="AB29" s="99"/>
      <c r="AC29" s="98"/>
      <c r="AD29" s="100">
        <v>3</v>
      </c>
      <c r="AE29" s="98">
        <f t="shared" si="0"/>
        <v>991.4795950449601</v>
      </c>
    </row>
    <row r="30" spans="1:31" ht="18" customHeight="1">
      <c r="A30" s="17">
        <v>25</v>
      </c>
      <c r="B30" s="50" t="s">
        <v>28</v>
      </c>
      <c r="C30" s="52" t="s">
        <v>121</v>
      </c>
      <c r="D30" s="97">
        <v>31</v>
      </c>
      <c r="E30" s="98">
        <f>(D30*1000)/77</f>
        <v>402.5974025974026</v>
      </c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>
        <v>26</v>
      </c>
      <c r="Q30" s="98">
        <f>(P30*1000)/54</f>
        <v>481.48148148148147</v>
      </c>
      <c r="R30" s="97"/>
      <c r="S30" s="98"/>
      <c r="T30" s="97">
        <v>7</v>
      </c>
      <c r="U30" s="98">
        <f>(T30*1000)/62</f>
        <v>112.90322580645162</v>
      </c>
      <c r="V30" s="97"/>
      <c r="W30" s="98"/>
      <c r="X30" s="97"/>
      <c r="Y30" s="98"/>
      <c r="Z30" s="97"/>
      <c r="AA30" s="98"/>
      <c r="AB30" s="99"/>
      <c r="AC30" s="98"/>
      <c r="AD30" s="100">
        <v>3</v>
      </c>
      <c r="AE30" s="98">
        <f t="shared" si="0"/>
        <v>996.9821098853357</v>
      </c>
    </row>
    <row r="31" spans="1:31" ht="18" customHeight="1">
      <c r="A31" s="17">
        <v>26</v>
      </c>
      <c r="B31" s="50" t="s">
        <v>17</v>
      </c>
      <c r="C31" s="52" t="s">
        <v>121</v>
      </c>
      <c r="D31" s="97">
        <v>29</v>
      </c>
      <c r="E31" s="98">
        <f>(D31*1000)/77</f>
        <v>376.6233766233766</v>
      </c>
      <c r="F31" s="97"/>
      <c r="G31" s="98"/>
      <c r="H31" s="97"/>
      <c r="I31" s="98"/>
      <c r="J31" s="97"/>
      <c r="K31" s="98"/>
      <c r="L31" s="97"/>
      <c r="M31" s="98"/>
      <c r="N31" s="97">
        <v>21</v>
      </c>
      <c r="O31" s="98">
        <f>(N31*1000)/50</f>
        <v>420</v>
      </c>
      <c r="P31" s="97">
        <v>27</v>
      </c>
      <c r="Q31" s="98">
        <f>(P31*1000)/54</f>
        <v>500</v>
      </c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3</v>
      </c>
      <c r="AE31" s="98">
        <f t="shared" si="0"/>
        <v>1296.6233766233765</v>
      </c>
    </row>
    <row r="32" spans="1:31" ht="18" customHeight="1">
      <c r="A32" s="17">
        <v>27</v>
      </c>
      <c r="B32" s="50" t="s">
        <v>126</v>
      </c>
      <c r="C32" s="52" t="s">
        <v>127</v>
      </c>
      <c r="D32" s="97">
        <v>6</v>
      </c>
      <c r="E32" s="98">
        <f>(D32*1000)/77</f>
        <v>77.92207792207792</v>
      </c>
      <c r="F32" s="97">
        <v>9</v>
      </c>
      <c r="G32" s="98">
        <f>(F32*1000)/79</f>
        <v>113.92405063291139</v>
      </c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2</v>
      </c>
      <c r="AE32" s="98">
        <f t="shared" si="0"/>
        <v>191.84612855498932</v>
      </c>
    </row>
    <row r="33" spans="1:31" s="15" customFormat="1" ht="18" customHeight="1">
      <c r="A33" s="17">
        <v>28</v>
      </c>
      <c r="B33" s="95" t="s">
        <v>24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>
        <v>7</v>
      </c>
      <c r="Q33" s="98">
        <f>(P33*1000)/54</f>
        <v>129.62962962962962</v>
      </c>
      <c r="R33" s="97"/>
      <c r="S33" s="98"/>
      <c r="T33" s="97">
        <v>4</v>
      </c>
      <c r="U33" s="98">
        <f>(T33*1000)/62</f>
        <v>64.51612903225806</v>
      </c>
      <c r="V33" s="97"/>
      <c r="W33" s="98"/>
      <c r="X33" s="97"/>
      <c r="Y33" s="98"/>
      <c r="Z33" s="97"/>
      <c r="AA33" s="98"/>
      <c r="AB33" s="99"/>
      <c r="AC33" s="98"/>
      <c r="AD33" s="100">
        <v>2</v>
      </c>
      <c r="AE33" s="98">
        <f t="shared" si="0"/>
        <v>194.14575866188767</v>
      </c>
    </row>
    <row r="34" spans="1:31" s="15" customFormat="1" ht="18" customHeight="1">
      <c r="A34" s="17">
        <v>29</v>
      </c>
      <c r="B34" s="50" t="s">
        <v>86</v>
      </c>
      <c r="C34" s="52" t="s">
        <v>121</v>
      </c>
      <c r="D34" s="97"/>
      <c r="E34" s="98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>
        <v>9</v>
      </c>
      <c r="Q34" s="98">
        <f>(P34*1000)/54</f>
        <v>166.66666666666666</v>
      </c>
      <c r="R34" s="97"/>
      <c r="S34" s="98"/>
      <c r="T34" s="97">
        <v>8</v>
      </c>
      <c r="U34" s="98">
        <f>(T34*1000)/62</f>
        <v>129.03225806451613</v>
      </c>
      <c r="V34" s="97"/>
      <c r="W34" s="98"/>
      <c r="X34" s="97"/>
      <c r="Y34" s="98"/>
      <c r="Z34" s="97"/>
      <c r="AA34" s="98"/>
      <c r="AB34" s="99"/>
      <c r="AC34" s="98"/>
      <c r="AD34" s="100">
        <v>2</v>
      </c>
      <c r="AE34" s="98">
        <f t="shared" si="0"/>
        <v>295.6989247311828</v>
      </c>
    </row>
    <row r="35" spans="1:31" s="15" customFormat="1" ht="18" customHeight="1">
      <c r="A35" s="17">
        <v>30</v>
      </c>
      <c r="B35" s="50" t="s">
        <v>89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>
        <v>3</v>
      </c>
      <c r="M35" s="98">
        <f>(L35*1000)/54</f>
        <v>55.55555555555556</v>
      </c>
      <c r="N35" s="97"/>
      <c r="O35" s="98"/>
      <c r="P35" s="97"/>
      <c r="Q35" s="98"/>
      <c r="R35" s="97">
        <v>15</v>
      </c>
      <c r="S35" s="98">
        <f>(R35*1000)/51</f>
        <v>294.11764705882354</v>
      </c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2</v>
      </c>
      <c r="AE35" s="98">
        <f t="shared" si="0"/>
        <v>349.6732026143791</v>
      </c>
    </row>
    <row r="36" spans="1:31" s="15" customFormat="1" ht="18" customHeight="1">
      <c r="A36" s="17">
        <v>31</v>
      </c>
      <c r="B36" s="50" t="s">
        <v>31</v>
      </c>
      <c r="C36" s="52" t="s">
        <v>121</v>
      </c>
      <c r="D36" s="97">
        <v>24</v>
      </c>
      <c r="E36" s="98">
        <f>(D36*1000)/77</f>
        <v>311.68831168831167</v>
      </c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>
        <v>5</v>
      </c>
      <c r="Q36" s="98">
        <f>(P36*1000)/54</f>
        <v>92.5925925925926</v>
      </c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0"/>
        <v>404.2809042809043</v>
      </c>
    </row>
    <row r="37" spans="1:31" s="15" customFormat="1" ht="18" customHeight="1">
      <c r="A37" s="17">
        <v>32</v>
      </c>
      <c r="B37" s="50" t="s">
        <v>34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>
        <v>14</v>
      </c>
      <c r="M37" s="98">
        <f>(L37*1000)/54</f>
        <v>259.25925925925924</v>
      </c>
      <c r="N37" s="97"/>
      <c r="O37" s="98"/>
      <c r="P37" s="97"/>
      <c r="Q37" s="98"/>
      <c r="R37" s="97">
        <v>8</v>
      </c>
      <c r="S37" s="98">
        <f>(R37*1000)/51</f>
        <v>156.86274509803923</v>
      </c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0"/>
        <v>416.12200435729847</v>
      </c>
    </row>
    <row r="38" spans="1:31" s="15" customFormat="1" ht="18" customHeight="1">
      <c r="A38" s="17">
        <v>33</v>
      </c>
      <c r="B38" s="50" t="s">
        <v>137</v>
      </c>
      <c r="C38" s="52" t="s">
        <v>123</v>
      </c>
      <c r="D38" s="97">
        <v>8</v>
      </c>
      <c r="E38" s="98">
        <f>(D38*1000)/77</f>
        <v>103.8961038961039</v>
      </c>
      <c r="F38" s="97">
        <v>27</v>
      </c>
      <c r="G38" s="98">
        <f>(F38*1000)/79</f>
        <v>341.7721518987342</v>
      </c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2</v>
      </c>
      <c r="AE38" s="98">
        <f aca="true" t="shared" si="2" ref="AE38:AE69">E38+G38+I38+K38+M38+O38+Q38+S38+U38+W38+Y38+AA38+AC38</f>
        <v>445.6682557948381</v>
      </c>
    </row>
    <row r="39" spans="1:31" s="15" customFormat="1" ht="18" customHeight="1">
      <c r="A39" s="17">
        <v>34</v>
      </c>
      <c r="B39" s="50" t="s">
        <v>388</v>
      </c>
      <c r="C39" s="52" t="s">
        <v>121</v>
      </c>
      <c r="D39" s="97">
        <v>18</v>
      </c>
      <c r="E39" s="98">
        <f>(D39*1000)/77</f>
        <v>233.76623376623377</v>
      </c>
      <c r="F39" s="97"/>
      <c r="G39" s="98"/>
      <c r="H39" s="97"/>
      <c r="I39" s="98"/>
      <c r="J39" s="97"/>
      <c r="K39" s="98"/>
      <c r="L39" s="97">
        <v>12</v>
      </c>
      <c r="M39" s="98">
        <f>(L39*1000)/54</f>
        <v>222.22222222222223</v>
      </c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2</v>
      </c>
      <c r="AE39" s="98">
        <f t="shared" si="2"/>
        <v>455.988455988456</v>
      </c>
    </row>
    <row r="40" spans="1:31" s="15" customFormat="1" ht="18" customHeight="1">
      <c r="A40" s="17">
        <v>35</v>
      </c>
      <c r="B40" s="50" t="s">
        <v>124</v>
      </c>
      <c r="C40" s="52" t="s">
        <v>125</v>
      </c>
      <c r="D40" s="97"/>
      <c r="E40" s="98"/>
      <c r="F40" s="97">
        <v>4</v>
      </c>
      <c r="G40" s="98">
        <f>(F40*1000)/79</f>
        <v>50.63291139240506</v>
      </c>
      <c r="H40" s="97">
        <v>16</v>
      </c>
      <c r="I40" s="98">
        <f>(H40*1000)/38</f>
        <v>421.05263157894734</v>
      </c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2"/>
        <v>471.6855429713524</v>
      </c>
    </row>
    <row r="41" spans="1:31" s="15" customFormat="1" ht="18" customHeight="1">
      <c r="A41" s="17">
        <v>36</v>
      </c>
      <c r="B41" s="50" t="s">
        <v>302</v>
      </c>
      <c r="C41" s="52" t="s">
        <v>123</v>
      </c>
      <c r="D41" s="97"/>
      <c r="E41" s="98"/>
      <c r="F41" s="97">
        <v>20</v>
      </c>
      <c r="G41" s="98">
        <f>(F41*1000)/79</f>
        <v>253.16455696202533</v>
      </c>
      <c r="H41" s="97"/>
      <c r="I41" s="98"/>
      <c r="J41" s="97"/>
      <c r="K41" s="98"/>
      <c r="L41" s="97"/>
      <c r="M41" s="98"/>
      <c r="N41" s="97"/>
      <c r="O41" s="98"/>
      <c r="P41" s="97">
        <v>13</v>
      </c>
      <c r="Q41" s="98">
        <f>(P41*1000)/54</f>
        <v>240.74074074074073</v>
      </c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2"/>
        <v>493.90529770276606</v>
      </c>
    </row>
    <row r="42" spans="1:31" s="15" customFormat="1" ht="18" customHeight="1">
      <c r="A42" s="17">
        <v>37</v>
      </c>
      <c r="B42" s="50" t="s">
        <v>392</v>
      </c>
      <c r="C42" s="52" t="s">
        <v>123</v>
      </c>
      <c r="D42" s="97"/>
      <c r="E42" s="98"/>
      <c r="F42" s="97"/>
      <c r="G42" s="98"/>
      <c r="H42" s="97"/>
      <c r="I42" s="98"/>
      <c r="J42" s="97">
        <v>5</v>
      </c>
      <c r="K42" s="98">
        <f>(J42*1000)/51</f>
        <v>98.03921568627452</v>
      </c>
      <c r="L42" s="97">
        <v>22</v>
      </c>
      <c r="M42" s="98">
        <f>(L42*1000)/54</f>
        <v>407.4074074074074</v>
      </c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2</v>
      </c>
      <c r="AE42" s="98">
        <f t="shared" si="2"/>
        <v>505.4466230936819</v>
      </c>
    </row>
    <row r="43" spans="1:31" s="15" customFormat="1" ht="18" customHeight="1">
      <c r="A43" s="17">
        <v>38</v>
      </c>
      <c r="B43" s="50" t="s">
        <v>157</v>
      </c>
      <c r="C43" s="52" t="s">
        <v>123</v>
      </c>
      <c r="D43" s="97"/>
      <c r="E43" s="98"/>
      <c r="F43" s="97">
        <v>12</v>
      </c>
      <c r="G43" s="98">
        <f>(F43*1000)/79</f>
        <v>151.8987341772152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>
        <v>28</v>
      </c>
      <c r="U43" s="98">
        <f>(T43*1000)/62</f>
        <v>451.61290322580646</v>
      </c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2"/>
        <v>603.5116374030217</v>
      </c>
    </row>
    <row r="44" spans="1:31" s="15" customFormat="1" ht="18" customHeight="1">
      <c r="A44" s="17">
        <v>39</v>
      </c>
      <c r="B44" s="50" t="s">
        <v>133</v>
      </c>
      <c r="C44" s="52" t="s">
        <v>125</v>
      </c>
      <c r="D44" s="97"/>
      <c r="E44" s="98"/>
      <c r="F44" s="97"/>
      <c r="G44" s="98"/>
      <c r="H44" s="97"/>
      <c r="I44" s="98"/>
      <c r="J44" s="97"/>
      <c r="K44" s="98"/>
      <c r="L44" s="97">
        <v>23</v>
      </c>
      <c r="M44" s="98">
        <f>(L44*1000)/54</f>
        <v>425.9259259259259</v>
      </c>
      <c r="N44" s="97">
        <v>13</v>
      </c>
      <c r="O44" s="98">
        <f>(N44*1000)/50</f>
        <v>260</v>
      </c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 t="shared" si="2"/>
        <v>685.9259259259259</v>
      </c>
    </row>
    <row r="45" spans="1:31" s="15" customFormat="1" ht="18" customHeight="1">
      <c r="A45" s="17">
        <v>40</v>
      </c>
      <c r="B45" s="95" t="s">
        <v>23</v>
      </c>
      <c r="C45" s="52" t="s">
        <v>121</v>
      </c>
      <c r="D45" s="97"/>
      <c r="E45" s="98"/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>
        <v>22</v>
      </c>
      <c r="S45" s="98">
        <f>(R45*1000)/51</f>
        <v>431.37254901960785</v>
      </c>
      <c r="T45" s="97">
        <v>16</v>
      </c>
      <c r="U45" s="98">
        <f>(T45*1000)/62</f>
        <v>258.06451612903226</v>
      </c>
      <c r="V45" s="97"/>
      <c r="W45" s="98"/>
      <c r="X45" s="97"/>
      <c r="Y45" s="98"/>
      <c r="Z45" s="97"/>
      <c r="AA45" s="98"/>
      <c r="AB45" s="99"/>
      <c r="AC45" s="98"/>
      <c r="AD45" s="100">
        <v>2</v>
      </c>
      <c r="AE45" s="98">
        <f t="shared" si="2"/>
        <v>689.4370651486402</v>
      </c>
    </row>
    <row r="46" spans="1:31" s="15" customFormat="1" ht="18" customHeight="1">
      <c r="A46" s="17">
        <v>41</v>
      </c>
      <c r="B46" s="45" t="s">
        <v>387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>
        <v>19</v>
      </c>
      <c r="O46" s="98">
        <f>(N46*1000)/50</f>
        <v>380</v>
      </c>
      <c r="P46" s="97"/>
      <c r="Q46" s="98"/>
      <c r="R46" s="97"/>
      <c r="S46" s="98"/>
      <c r="T46" s="97"/>
      <c r="U46" s="98"/>
      <c r="V46" s="97">
        <v>14</v>
      </c>
      <c r="W46" s="98">
        <f>(V46*1000)/45</f>
        <v>311.1111111111111</v>
      </c>
      <c r="X46" s="97"/>
      <c r="Y46" s="98"/>
      <c r="Z46" s="97"/>
      <c r="AA46" s="98"/>
      <c r="AB46" s="99"/>
      <c r="AC46" s="98"/>
      <c r="AD46" s="100">
        <v>2</v>
      </c>
      <c r="AE46" s="98">
        <f t="shared" si="2"/>
        <v>691.1111111111111</v>
      </c>
    </row>
    <row r="47" spans="1:31" s="15" customFormat="1" ht="18" customHeight="1">
      <c r="A47" s="17">
        <v>42</v>
      </c>
      <c r="B47" s="50" t="s">
        <v>136</v>
      </c>
      <c r="C47" s="52" t="s">
        <v>125</v>
      </c>
      <c r="D47" s="97"/>
      <c r="E47" s="98"/>
      <c r="F47" s="97">
        <v>32</v>
      </c>
      <c r="G47" s="98">
        <f>(F47*1000)/79</f>
        <v>405.0632911392405</v>
      </c>
      <c r="H47" s="97"/>
      <c r="I47" s="98"/>
      <c r="J47" s="97"/>
      <c r="K47" s="98"/>
      <c r="L47" s="97"/>
      <c r="M47" s="98"/>
      <c r="N47" s="97">
        <v>16</v>
      </c>
      <c r="O47" s="98">
        <f>(N47*1000)/50</f>
        <v>320</v>
      </c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2"/>
        <v>725.0632911392405</v>
      </c>
    </row>
    <row r="48" spans="1:31" s="15" customFormat="1" ht="18" customHeight="1">
      <c r="A48" s="17">
        <v>43</v>
      </c>
      <c r="B48" s="50" t="s">
        <v>138</v>
      </c>
      <c r="C48" s="52" t="s">
        <v>127</v>
      </c>
      <c r="D48" s="97">
        <v>20</v>
      </c>
      <c r="E48" s="98">
        <f>(D48*1000)/77</f>
        <v>259.7402597402597</v>
      </c>
      <c r="F48" s="102"/>
      <c r="G48" s="98"/>
      <c r="H48" s="97">
        <v>19</v>
      </c>
      <c r="I48" s="98">
        <f>(H48*1000)/38</f>
        <v>500</v>
      </c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 t="shared" si="2"/>
        <v>759.7402597402597</v>
      </c>
    </row>
    <row r="49" spans="1:31" s="15" customFormat="1" ht="18" customHeight="1">
      <c r="A49" s="17">
        <v>44</v>
      </c>
      <c r="B49" s="45" t="s">
        <v>176</v>
      </c>
      <c r="C49" s="52" t="s">
        <v>127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>
        <v>15</v>
      </c>
      <c r="O49" s="98">
        <f>(N49*1000)/50</f>
        <v>300</v>
      </c>
      <c r="P49" s="97"/>
      <c r="Q49" s="98"/>
      <c r="R49" s="97"/>
      <c r="S49" s="98"/>
      <c r="T49" s="97">
        <v>30</v>
      </c>
      <c r="U49" s="98">
        <f>(T49*1000)/62</f>
        <v>483.8709677419355</v>
      </c>
      <c r="V49" s="97"/>
      <c r="W49" s="98"/>
      <c r="X49" s="97"/>
      <c r="Y49" s="98"/>
      <c r="Z49" s="97"/>
      <c r="AA49" s="98"/>
      <c r="AB49" s="99"/>
      <c r="AC49" s="98"/>
      <c r="AD49" s="100">
        <v>2</v>
      </c>
      <c r="AE49" s="98">
        <f t="shared" si="2"/>
        <v>783.8709677419355</v>
      </c>
    </row>
    <row r="50" spans="1:31" s="15" customFormat="1" ht="18" customHeight="1">
      <c r="A50" s="17">
        <v>45</v>
      </c>
      <c r="B50" s="45" t="s">
        <v>237</v>
      </c>
      <c r="C50" s="52" t="s">
        <v>123</v>
      </c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>
        <v>1</v>
      </c>
      <c r="W50" s="98">
        <f>(V50*1000)/45</f>
        <v>22.22222222222222</v>
      </c>
      <c r="X50" s="97"/>
      <c r="Y50" s="98"/>
      <c r="Z50" s="97"/>
      <c r="AA50" s="98"/>
      <c r="AB50" s="99"/>
      <c r="AC50" s="98"/>
      <c r="AD50" s="100">
        <v>1</v>
      </c>
      <c r="AE50" s="98">
        <f t="shared" si="2"/>
        <v>22.22222222222222</v>
      </c>
    </row>
    <row r="51" spans="1:31" s="15" customFormat="1" ht="18" customHeight="1">
      <c r="A51" s="17">
        <v>46</v>
      </c>
      <c r="B51" s="45" t="s">
        <v>385</v>
      </c>
      <c r="C51" s="52" t="s">
        <v>125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>
        <v>2</v>
      </c>
      <c r="U51" s="98">
        <f>(T51*1000)/62</f>
        <v>32.25806451612903</v>
      </c>
      <c r="V51" s="97"/>
      <c r="W51" s="98"/>
      <c r="X51" s="97"/>
      <c r="Y51" s="98"/>
      <c r="Z51" s="97"/>
      <c r="AA51" s="98"/>
      <c r="AB51" s="99"/>
      <c r="AC51" s="98"/>
      <c r="AD51" s="100">
        <v>1</v>
      </c>
      <c r="AE51" s="98">
        <f t="shared" si="2"/>
        <v>32.25806451612903</v>
      </c>
    </row>
    <row r="52" spans="1:31" s="15" customFormat="1" ht="18" customHeight="1">
      <c r="A52" s="17">
        <v>47</v>
      </c>
      <c r="B52" s="50" t="s">
        <v>130</v>
      </c>
      <c r="C52" s="52" t="s">
        <v>125</v>
      </c>
      <c r="D52" s="97"/>
      <c r="E52" s="98"/>
      <c r="F52" s="97"/>
      <c r="G52" s="98"/>
      <c r="H52" s="97"/>
      <c r="I52" s="98"/>
      <c r="J52" s="97"/>
      <c r="K52" s="98"/>
      <c r="L52" s="97">
        <v>5</v>
      </c>
      <c r="M52" s="98">
        <f>(L52*1000)/54</f>
        <v>92.5925925925926</v>
      </c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1</v>
      </c>
      <c r="AE52" s="98">
        <f t="shared" si="2"/>
        <v>92.5925925925926</v>
      </c>
    </row>
    <row r="53" spans="1:31" s="15" customFormat="1" ht="18" customHeight="1">
      <c r="A53" s="17">
        <v>48</v>
      </c>
      <c r="B53" s="95" t="s">
        <v>25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>
        <v>8</v>
      </c>
      <c r="M53" s="98">
        <f>(L53*1000)/54</f>
        <v>148.14814814814815</v>
      </c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1</v>
      </c>
      <c r="AE53" s="98">
        <f t="shared" si="2"/>
        <v>148.14814814814815</v>
      </c>
    </row>
    <row r="54" spans="1:32" s="15" customFormat="1" ht="18" customHeight="1">
      <c r="A54" s="17">
        <v>49</v>
      </c>
      <c r="B54" s="50" t="s">
        <v>142</v>
      </c>
      <c r="C54" s="52" t="s">
        <v>123</v>
      </c>
      <c r="D54" s="97"/>
      <c r="E54" s="98"/>
      <c r="F54" s="97"/>
      <c r="G54" s="98"/>
      <c r="H54" s="97"/>
      <c r="I54" s="98"/>
      <c r="J54" s="97">
        <v>8</v>
      </c>
      <c r="K54" s="98">
        <f>(J54*1000)/51</f>
        <v>156.86274509803923</v>
      </c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1</v>
      </c>
      <c r="AE54" s="98">
        <f t="shared" si="2"/>
        <v>156.86274509803923</v>
      </c>
      <c r="AF54"/>
    </row>
    <row r="55" spans="1:32" s="15" customFormat="1" ht="18" customHeight="1">
      <c r="A55" s="17">
        <v>50</v>
      </c>
      <c r="B55" s="95" t="s">
        <v>99</v>
      </c>
      <c r="C55" s="52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10</v>
      </c>
      <c r="O55" s="98">
        <f>(N55*1000)/50</f>
        <v>200</v>
      </c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>
        <v>1</v>
      </c>
      <c r="AE55" s="98">
        <f t="shared" si="2"/>
        <v>200</v>
      </c>
      <c r="AF55"/>
    </row>
    <row r="56" spans="1:31" ht="18" customHeight="1">
      <c r="A56" s="17">
        <v>51</v>
      </c>
      <c r="B56" s="45" t="s">
        <v>391</v>
      </c>
      <c r="C56" s="52" t="s">
        <v>123</v>
      </c>
      <c r="D56" s="97"/>
      <c r="E56" s="98"/>
      <c r="F56" s="97">
        <v>17</v>
      </c>
      <c r="G56" s="98">
        <f>(F56*1000)/79</f>
        <v>215.18987341772151</v>
      </c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215.18987341772151</v>
      </c>
    </row>
    <row r="57" spans="1:31" ht="18" customHeight="1">
      <c r="A57" s="17">
        <v>52</v>
      </c>
      <c r="B57" s="45" t="s">
        <v>242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>
        <v>14</v>
      </c>
      <c r="Q57" s="98">
        <f>(P57*1000)/54</f>
        <v>259.25925925925924</v>
      </c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>
        <v>1</v>
      </c>
      <c r="AE57" s="98">
        <f t="shared" si="2"/>
        <v>259.25925925925924</v>
      </c>
    </row>
    <row r="58" spans="1:31" ht="18" customHeight="1">
      <c r="A58" s="17">
        <v>53</v>
      </c>
      <c r="B58" s="50" t="s">
        <v>131</v>
      </c>
      <c r="C58" s="52" t="s">
        <v>127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>
        <v>12</v>
      </c>
      <c r="W58" s="98">
        <f>(V58*1000)/45</f>
        <v>266.6666666666667</v>
      </c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266.6666666666667</v>
      </c>
    </row>
    <row r="59" spans="1:31" ht="18" customHeight="1">
      <c r="A59" s="17">
        <v>54</v>
      </c>
      <c r="B59" s="45" t="s">
        <v>152</v>
      </c>
      <c r="C59" s="52" t="s">
        <v>123</v>
      </c>
      <c r="D59" s="97"/>
      <c r="E59" s="98"/>
      <c r="F59" s="97">
        <v>22</v>
      </c>
      <c r="G59" s="98">
        <f>(F59*1000)/79</f>
        <v>278.4810126582278</v>
      </c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278.4810126582278</v>
      </c>
    </row>
    <row r="60" spans="1:31" ht="18" customHeight="1">
      <c r="A60" s="17">
        <v>55</v>
      </c>
      <c r="B60" s="45" t="s">
        <v>44</v>
      </c>
      <c r="C60" s="52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>
        <v>16</v>
      </c>
      <c r="Q60" s="98">
        <f>(P60*1000)/54</f>
        <v>296.2962962962963</v>
      </c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2"/>
        <v>296.2962962962963</v>
      </c>
    </row>
    <row r="61" spans="1:31" ht="18" customHeight="1">
      <c r="A61" s="17">
        <v>56</v>
      </c>
      <c r="B61" s="45" t="s">
        <v>48</v>
      </c>
      <c r="C61" s="52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>
        <v>21</v>
      </c>
      <c r="U61" s="98">
        <f>(T61*1000)/62</f>
        <v>338.7096774193548</v>
      </c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2"/>
        <v>338.7096774193548</v>
      </c>
    </row>
    <row r="62" spans="1:31" ht="18" customHeight="1">
      <c r="A62" s="17">
        <v>57</v>
      </c>
      <c r="B62" s="45" t="s">
        <v>15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>
        <v>21</v>
      </c>
      <c r="Q62" s="98">
        <f>(P62*1000)/54</f>
        <v>388.8888888888889</v>
      </c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 t="shared" si="2"/>
        <v>388.8888888888889</v>
      </c>
    </row>
    <row r="63" spans="1:31" ht="18" customHeight="1">
      <c r="A63" s="17">
        <v>58</v>
      </c>
      <c r="B63" s="95" t="s">
        <v>33</v>
      </c>
      <c r="C63" s="52" t="s">
        <v>121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>
        <v>21</v>
      </c>
      <c r="S63" s="98">
        <f>(R63*1000)/51</f>
        <v>411.7647058823529</v>
      </c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>
        <v>1</v>
      </c>
      <c r="AE63" s="98">
        <f t="shared" si="2"/>
        <v>411.7647058823529</v>
      </c>
    </row>
    <row r="64" spans="1:31" ht="18" customHeight="1">
      <c r="A64" s="17">
        <v>59</v>
      </c>
      <c r="B64" s="45" t="s">
        <v>94</v>
      </c>
      <c r="C64" s="52" t="s">
        <v>121</v>
      </c>
      <c r="D64" s="97"/>
      <c r="E64" s="98"/>
      <c r="F64" s="100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>
        <v>29</v>
      </c>
      <c r="U64" s="98">
        <f>(T64*1000)/62</f>
        <v>467.741935483871</v>
      </c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2"/>
        <v>467.741935483871</v>
      </c>
    </row>
    <row r="65" spans="1:31" ht="18" customHeight="1">
      <c r="A65" s="17">
        <v>60</v>
      </c>
      <c r="B65" s="50" t="s">
        <v>132</v>
      </c>
      <c r="C65" s="52" t="s">
        <v>123</v>
      </c>
      <c r="D65" s="97"/>
      <c r="E65" s="98"/>
      <c r="F65" s="97"/>
      <c r="G65" s="98"/>
      <c r="H65" s="97"/>
      <c r="I65" s="98"/>
      <c r="J65" s="97">
        <v>25</v>
      </c>
      <c r="K65" s="98">
        <f>(J65*1000)/51</f>
        <v>490.19607843137254</v>
      </c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 t="shared" si="2"/>
        <v>490.19607843137254</v>
      </c>
    </row>
    <row r="66" spans="1:31" ht="18" customHeight="1">
      <c r="A66" s="17">
        <v>61</v>
      </c>
      <c r="B66" s="50" t="s">
        <v>22</v>
      </c>
      <c r="C66" s="52" t="s">
        <v>121</v>
      </c>
      <c r="D66" s="97">
        <v>38</v>
      </c>
      <c r="E66" s="98">
        <f>(D66*1000)/77</f>
        <v>493.5064935064935</v>
      </c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 t="shared" si="2"/>
        <v>493.5064935064935</v>
      </c>
    </row>
    <row r="67" spans="1:31" ht="18" customHeight="1">
      <c r="A67" s="17">
        <v>62</v>
      </c>
      <c r="B67" s="45" t="s">
        <v>46</v>
      </c>
      <c r="C67" s="52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2"/>
        <v>0</v>
      </c>
    </row>
    <row r="68" spans="1:31" ht="18" customHeight="1">
      <c r="A68" s="17">
        <v>63</v>
      </c>
      <c r="B68" s="50" t="s">
        <v>96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94" t="s">
        <v>384</v>
      </c>
      <c r="C69" s="52" t="s">
        <v>125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50" t="s">
        <v>40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45" t="s">
        <v>36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45" t="s">
        <v>49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45" t="s">
        <v>61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45" t="s">
        <v>397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45" t="s">
        <v>395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45" t="s">
        <v>394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J4:K4"/>
    <mergeCell ref="L4:M4"/>
    <mergeCell ref="N4:O4"/>
    <mergeCell ref="P4:Q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70" zoomScaleNormal="70" workbookViewId="0" topLeftCell="A19">
      <selection activeCell="B12" sqref="B12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81</v>
      </c>
      <c r="U4" s="116"/>
      <c r="V4" s="115" t="s">
        <v>8</v>
      </c>
      <c r="W4" s="116"/>
      <c r="X4" s="115" t="s">
        <v>400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139</v>
      </c>
      <c r="C6" s="52" t="s">
        <v>123</v>
      </c>
      <c r="D6" s="97">
        <v>1</v>
      </c>
      <c r="E6" s="98">
        <f>(D6*1000)/77</f>
        <v>12.987012987012987</v>
      </c>
      <c r="F6" s="97"/>
      <c r="G6" s="98"/>
      <c r="H6" s="97">
        <v>12</v>
      </c>
      <c r="I6" s="98"/>
      <c r="J6" s="97">
        <v>3</v>
      </c>
      <c r="K6" s="98">
        <f>(J6*1000)/51</f>
        <v>58.8235294117647</v>
      </c>
      <c r="L6" s="97">
        <v>17</v>
      </c>
      <c r="M6" s="98">
        <f>(L6*1000)/54</f>
        <v>314.81481481481484</v>
      </c>
      <c r="N6" s="97"/>
      <c r="O6" s="98"/>
      <c r="P6" s="97"/>
      <c r="Q6" s="98"/>
      <c r="R6" s="97">
        <v>1</v>
      </c>
      <c r="S6" s="98">
        <f>(R6*1000)/51</f>
        <v>19.607843137254903</v>
      </c>
      <c r="T6" s="97"/>
      <c r="U6" s="98"/>
      <c r="V6" s="97"/>
      <c r="W6" s="98"/>
      <c r="X6" s="97">
        <v>2</v>
      </c>
      <c r="Y6" s="98">
        <f>(X6*1000)/52</f>
        <v>38.46153846153846</v>
      </c>
      <c r="Z6" s="97"/>
      <c r="AA6" s="98"/>
      <c r="AB6" s="99"/>
      <c r="AC6" s="98"/>
      <c r="AD6" s="100">
        <v>5</v>
      </c>
      <c r="AE6" s="98">
        <f aca="true" t="shared" si="0" ref="AE6:AE37">E6+G6+I6+K6+M6+O6+Q6+S6+U6+W6+Y6+AA6+AC6</f>
        <v>444.6947388123859</v>
      </c>
      <c r="AF6" s="16"/>
    </row>
    <row r="7" spans="1:32" s="15" customFormat="1" ht="18" customHeight="1">
      <c r="A7" s="17">
        <v>2</v>
      </c>
      <c r="B7" s="50" t="s">
        <v>91</v>
      </c>
      <c r="C7" s="52" t="s">
        <v>121</v>
      </c>
      <c r="D7" s="97"/>
      <c r="E7" s="98"/>
      <c r="F7" s="97">
        <v>21</v>
      </c>
      <c r="G7" s="98">
        <f aca="true" t="shared" si="1" ref="G7:G12">(F7*1000)/79</f>
        <v>265.82278481012656</v>
      </c>
      <c r="H7" s="97">
        <v>2</v>
      </c>
      <c r="I7" s="98">
        <f>(H7*1000)/38</f>
        <v>52.63157894736842</v>
      </c>
      <c r="J7" s="97">
        <v>1</v>
      </c>
      <c r="K7" s="98">
        <f>(J7*1000)/51</f>
        <v>19.607843137254903</v>
      </c>
      <c r="L7" s="97"/>
      <c r="M7" s="98"/>
      <c r="N7" s="97"/>
      <c r="O7" s="98"/>
      <c r="P7" s="97"/>
      <c r="Q7" s="98"/>
      <c r="R7" s="97"/>
      <c r="S7" s="98"/>
      <c r="T7" s="97"/>
      <c r="U7" s="98"/>
      <c r="V7" s="97">
        <v>8</v>
      </c>
      <c r="W7" s="98">
        <f>(V7*1000)/45</f>
        <v>177.77777777777777</v>
      </c>
      <c r="X7" s="97">
        <v>7</v>
      </c>
      <c r="Y7" s="98">
        <f>(X7*1000)/52</f>
        <v>134.6153846153846</v>
      </c>
      <c r="Z7" s="97"/>
      <c r="AA7" s="98"/>
      <c r="AB7" s="99"/>
      <c r="AC7" s="98"/>
      <c r="AD7" s="100">
        <v>5</v>
      </c>
      <c r="AE7" s="98">
        <f t="shared" si="0"/>
        <v>650.4553692879123</v>
      </c>
      <c r="AF7" s="16"/>
    </row>
    <row r="8" spans="1:32" ht="18" customHeight="1">
      <c r="A8" s="17">
        <v>3</v>
      </c>
      <c r="B8" s="95" t="s">
        <v>129</v>
      </c>
      <c r="C8" s="52" t="s">
        <v>127</v>
      </c>
      <c r="D8" s="97"/>
      <c r="E8" s="98"/>
      <c r="F8" s="97">
        <v>2</v>
      </c>
      <c r="G8" s="98">
        <f t="shared" si="1"/>
        <v>25.31645569620253</v>
      </c>
      <c r="H8" s="97"/>
      <c r="I8" s="98"/>
      <c r="J8" s="97">
        <v>11</v>
      </c>
      <c r="K8" s="98">
        <f>(J8*1000)/51</f>
        <v>215.68627450980392</v>
      </c>
      <c r="L8" s="97">
        <v>1</v>
      </c>
      <c r="M8" s="98">
        <f>(L8*1000)/54</f>
        <v>18.51851851851852</v>
      </c>
      <c r="N8" s="97">
        <v>14</v>
      </c>
      <c r="O8" s="98">
        <f>(N8*1000)/50</f>
        <v>280</v>
      </c>
      <c r="P8" s="97"/>
      <c r="Q8" s="98"/>
      <c r="R8" s="97">
        <v>6</v>
      </c>
      <c r="S8" s="98">
        <f>(R8*1000)/51</f>
        <v>117.6470588235294</v>
      </c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5</v>
      </c>
      <c r="AE8" s="98">
        <f t="shared" si="0"/>
        <v>657.1683075480544</v>
      </c>
      <c r="AF8" s="2"/>
    </row>
    <row r="9" spans="1:32" ht="18" customHeight="1">
      <c r="A9" s="17">
        <v>4</v>
      </c>
      <c r="B9" s="50" t="s">
        <v>135</v>
      </c>
      <c r="C9" s="52" t="s">
        <v>127</v>
      </c>
      <c r="D9" s="97">
        <v>4</v>
      </c>
      <c r="E9" s="98">
        <f>(D9*1000)/77</f>
        <v>51.94805194805195</v>
      </c>
      <c r="F9" s="97">
        <v>14</v>
      </c>
      <c r="G9" s="98">
        <f t="shared" si="1"/>
        <v>177.21518987341773</v>
      </c>
      <c r="H9" s="97"/>
      <c r="I9" s="98"/>
      <c r="J9" s="97">
        <v>15</v>
      </c>
      <c r="K9" s="98"/>
      <c r="L9" s="97">
        <v>15</v>
      </c>
      <c r="M9" s="98">
        <f>(L9*1000)/54</f>
        <v>277.77777777777777</v>
      </c>
      <c r="N9" s="97">
        <v>8</v>
      </c>
      <c r="O9" s="98">
        <f>(N9*1000)/50</f>
        <v>160</v>
      </c>
      <c r="P9" s="97"/>
      <c r="Q9" s="98"/>
      <c r="R9" s="97"/>
      <c r="S9" s="98"/>
      <c r="T9" s="97"/>
      <c r="U9" s="98"/>
      <c r="V9" s="97">
        <v>3</v>
      </c>
      <c r="W9" s="98">
        <f>(V9*1000)/45</f>
        <v>66.66666666666667</v>
      </c>
      <c r="X9" s="97"/>
      <c r="Y9" s="98"/>
      <c r="Z9" s="97"/>
      <c r="AA9" s="98"/>
      <c r="AB9" s="99"/>
      <c r="AC9" s="98"/>
      <c r="AD9" s="100">
        <v>5</v>
      </c>
      <c r="AE9" s="98">
        <f t="shared" si="0"/>
        <v>733.6076862659141</v>
      </c>
      <c r="AF9" s="2"/>
    </row>
    <row r="10" spans="1:32" ht="18" customHeight="1">
      <c r="A10" s="17">
        <v>5</v>
      </c>
      <c r="B10" s="50" t="s">
        <v>122</v>
      </c>
      <c r="C10" s="52" t="s">
        <v>123</v>
      </c>
      <c r="D10" s="97">
        <v>13</v>
      </c>
      <c r="E10" s="98">
        <f>(D10*1000)/77</f>
        <v>168.83116883116884</v>
      </c>
      <c r="F10" s="97">
        <v>7</v>
      </c>
      <c r="G10" s="98">
        <f t="shared" si="1"/>
        <v>88.60759493670886</v>
      </c>
      <c r="H10" s="97">
        <v>5</v>
      </c>
      <c r="I10" s="98">
        <f>(H10*1000)/38</f>
        <v>131.57894736842104</v>
      </c>
      <c r="J10" s="97">
        <v>9</v>
      </c>
      <c r="K10" s="98">
        <f>(J10*1000)/51</f>
        <v>176.47058823529412</v>
      </c>
      <c r="L10" s="97"/>
      <c r="M10" s="98"/>
      <c r="N10" s="97"/>
      <c r="O10" s="98"/>
      <c r="P10" s="97"/>
      <c r="Q10" s="98"/>
      <c r="R10" s="97">
        <v>11</v>
      </c>
      <c r="S10" s="98">
        <f aca="true" t="shared" si="2" ref="S10:S16">(R10*1000)/51</f>
        <v>215.68627450980392</v>
      </c>
      <c r="T10" s="97"/>
      <c r="U10" s="98"/>
      <c r="V10" s="97"/>
      <c r="W10" s="98"/>
      <c r="X10" s="97">
        <v>13</v>
      </c>
      <c r="Y10" s="98"/>
      <c r="Z10" s="97"/>
      <c r="AA10" s="98"/>
      <c r="AB10" s="99"/>
      <c r="AC10" s="98"/>
      <c r="AD10" s="100">
        <v>5</v>
      </c>
      <c r="AE10" s="98">
        <f t="shared" si="0"/>
        <v>781.1745738813968</v>
      </c>
      <c r="AF10" s="103"/>
    </row>
    <row r="11" spans="1:32" ht="18" customHeight="1">
      <c r="A11" s="17">
        <v>6</v>
      </c>
      <c r="B11" s="50" t="s">
        <v>26</v>
      </c>
      <c r="C11" s="52" t="s">
        <v>121</v>
      </c>
      <c r="D11" s="97"/>
      <c r="E11" s="98"/>
      <c r="F11" s="97">
        <v>10</v>
      </c>
      <c r="G11" s="98">
        <f t="shared" si="1"/>
        <v>126.58227848101266</v>
      </c>
      <c r="H11" s="97"/>
      <c r="I11" s="98"/>
      <c r="J11" s="97">
        <v>13</v>
      </c>
      <c r="K11" s="98"/>
      <c r="L11" s="97">
        <v>9</v>
      </c>
      <c r="M11" s="98">
        <f>(L11*1000)/54</f>
        <v>166.66666666666666</v>
      </c>
      <c r="N11" s="97"/>
      <c r="O11" s="98"/>
      <c r="P11" s="97">
        <v>2</v>
      </c>
      <c r="Q11" s="98">
        <f>(P11*1000)/54</f>
        <v>37.03703703703704</v>
      </c>
      <c r="R11" s="97">
        <v>13</v>
      </c>
      <c r="S11" s="98">
        <f t="shared" si="2"/>
        <v>254.90196078431373</v>
      </c>
      <c r="T11" s="97"/>
      <c r="U11" s="98"/>
      <c r="V11" s="97"/>
      <c r="W11" s="98"/>
      <c r="X11" s="97">
        <v>12</v>
      </c>
      <c r="Y11" s="98">
        <f>(X11*1000)/52</f>
        <v>230.76923076923077</v>
      </c>
      <c r="Z11" s="97"/>
      <c r="AA11" s="98"/>
      <c r="AB11" s="99"/>
      <c r="AC11" s="98"/>
      <c r="AD11" s="100">
        <v>5</v>
      </c>
      <c r="AE11" s="98">
        <f t="shared" si="0"/>
        <v>815.9571737382607</v>
      </c>
      <c r="AF11" s="2"/>
    </row>
    <row r="12" spans="1:32" s="15" customFormat="1" ht="18" customHeight="1">
      <c r="A12" s="17">
        <v>7</v>
      </c>
      <c r="B12" s="50" t="s">
        <v>27</v>
      </c>
      <c r="C12" s="52" t="s">
        <v>121</v>
      </c>
      <c r="D12" s="97"/>
      <c r="E12" s="98"/>
      <c r="F12" s="97">
        <v>3</v>
      </c>
      <c r="G12" s="98">
        <f t="shared" si="1"/>
        <v>37.9746835443038</v>
      </c>
      <c r="H12" s="97"/>
      <c r="I12" s="98"/>
      <c r="J12" s="97"/>
      <c r="K12" s="98"/>
      <c r="L12" s="97"/>
      <c r="M12" s="98"/>
      <c r="N12" s="97">
        <v>25</v>
      </c>
      <c r="O12" s="98">
        <f>(N12*1000)/50</f>
        <v>500</v>
      </c>
      <c r="P12" s="97">
        <v>1</v>
      </c>
      <c r="Q12" s="98">
        <f>(P12*1000)/54</f>
        <v>18.51851851851852</v>
      </c>
      <c r="R12" s="97">
        <v>10</v>
      </c>
      <c r="S12" s="98">
        <f t="shared" si="2"/>
        <v>196.07843137254903</v>
      </c>
      <c r="T12" s="97">
        <v>10</v>
      </c>
      <c r="U12" s="98">
        <f>(T12*1000)/62</f>
        <v>161.29032258064515</v>
      </c>
      <c r="V12" s="97"/>
      <c r="W12" s="98"/>
      <c r="X12" s="97"/>
      <c r="Y12" s="98"/>
      <c r="Z12" s="97"/>
      <c r="AA12" s="98"/>
      <c r="AB12" s="99"/>
      <c r="AC12" s="98"/>
      <c r="AD12" s="100">
        <v>5</v>
      </c>
      <c r="AE12" s="98">
        <f t="shared" si="0"/>
        <v>913.8619560160165</v>
      </c>
      <c r="AF12" s="16"/>
    </row>
    <row r="13" spans="1:32" s="15" customFormat="1" ht="18" customHeight="1">
      <c r="A13" s="17">
        <v>8</v>
      </c>
      <c r="B13" s="50" t="s">
        <v>87</v>
      </c>
      <c r="C13" s="52" t="s">
        <v>121</v>
      </c>
      <c r="D13" s="97">
        <v>19</v>
      </c>
      <c r="E13" s="98">
        <f>(D13*1000)/77</f>
        <v>246.75324675324674</v>
      </c>
      <c r="F13" s="97"/>
      <c r="G13" s="98"/>
      <c r="H13" s="97"/>
      <c r="I13" s="98"/>
      <c r="J13" s="97">
        <v>23</v>
      </c>
      <c r="K13" s="98"/>
      <c r="L13" s="97"/>
      <c r="M13" s="98"/>
      <c r="N13" s="97">
        <v>4</v>
      </c>
      <c r="O13" s="98">
        <f>(N13*1000)/50</f>
        <v>80</v>
      </c>
      <c r="P13" s="97">
        <v>12</v>
      </c>
      <c r="Q13" s="98">
        <f>(P13*1000)/54</f>
        <v>222.22222222222223</v>
      </c>
      <c r="R13" s="97">
        <v>3</v>
      </c>
      <c r="S13" s="98">
        <f t="shared" si="2"/>
        <v>58.8235294117647</v>
      </c>
      <c r="T13" s="97"/>
      <c r="U13" s="98"/>
      <c r="V13" s="97"/>
      <c r="W13" s="98"/>
      <c r="X13" s="97">
        <v>16</v>
      </c>
      <c r="Y13" s="98">
        <f>(X13*1000)/52</f>
        <v>307.6923076923077</v>
      </c>
      <c r="Z13" s="97"/>
      <c r="AA13" s="98"/>
      <c r="AB13" s="99"/>
      <c r="AC13" s="98"/>
      <c r="AD13" s="100">
        <v>5</v>
      </c>
      <c r="AE13" s="98">
        <f t="shared" si="0"/>
        <v>915.4913060795413</v>
      </c>
      <c r="AF13" s="104"/>
    </row>
    <row r="14" spans="1:32" ht="18" customHeight="1">
      <c r="A14" s="17">
        <v>9</v>
      </c>
      <c r="B14" s="50" t="s">
        <v>13</v>
      </c>
      <c r="C14" s="52" t="s">
        <v>121</v>
      </c>
      <c r="D14" s="97"/>
      <c r="E14" s="98"/>
      <c r="F14" s="97">
        <v>29</v>
      </c>
      <c r="G14" s="98">
        <f>(F14*1000)/79</f>
        <v>367.0886075949367</v>
      </c>
      <c r="H14" s="97"/>
      <c r="I14" s="98"/>
      <c r="J14" s="97"/>
      <c r="K14" s="98"/>
      <c r="L14" s="97"/>
      <c r="M14" s="98"/>
      <c r="N14" s="97">
        <v>3</v>
      </c>
      <c r="O14" s="98">
        <f>(N14*1000)/50</f>
        <v>60</v>
      </c>
      <c r="P14" s="97"/>
      <c r="Q14" s="98"/>
      <c r="R14" s="97">
        <v>12</v>
      </c>
      <c r="S14" s="98">
        <f t="shared" si="2"/>
        <v>235.2941176470588</v>
      </c>
      <c r="T14" s="97"/>
      <c r="U14" s="98"/>
      <c r="V14" s="97">
        <v>13</v>
      </c>
      <c r="W14" s="98">
        <f>(V14*1000)/45</f>
        <v>288.8888888888889</v>
      </c>
      <c r="X14" s="97">
        <v>3</v>
      </c>
      <c r="Y14" s="98">
        <f>(X14*1000)/52</f>
        <v>57.69230769230769</v>
      </c>
      <c r="Z14" s="97"/>
      <c r="AA14" s="98"/>
      <c r="AB14" s="99"/>
      <c r="AC14" s="98"/>
      <c r="AD14" s="100">
        <v>5</v>
      </c>
      <c r="AE14" s="98">
        <f t="shared" si="0"/>
        <v>1008.9639218231922</v>
      </c>
      <c r="AF14" s="2"/>
    </row>
    <row r="15" spans="1:32" ht="18" customHeight="1">
      <c r="A15" s="17">
        <v>10</v>
      </c>
      <c r="B15" s="50" t="s">
        <v>45</v>
      </c>
      <c r="C15" s="52" t="s">
        <v>121</v>
      </c>
      <c r="D15" s="97">
        <v>23</v>
      </c>
      <c r="E15" s="98">
        <f>(D15*1000)/77</f>
        <v>298.7012987012987</v>
      </c>
      <c r="F15" s="97">
        <v>24</v>
      </c>
      <c r="G15" s="98">
        <f>(F15*1000)/79</f>
        <v>303.7974683544304</v>
      </c>
      <c r="H15" s="97"/>
      <c r="I15" s="98"/>
      <c r="J15" s="97"/>
      <c r="K15" s="98"/>
      <c r="L15" s="97">
        <v>4</v>
      </c>
      <c r="M15" s="98">
        <f>(L15*1000)/54</f>
        <v>74.07407407407408</v>
      </c>
      <c r="N15" s="97">
        <v>17</v>
      </c>
      <c r="O15" s="98">
        <f>(N15*1000)/50</f>
        <v>340</v>
      </c>
      <c r="P15" s="97">
        <v>23</v>
      </c>
      <c r="Q15" s="98"/>
      <c r="R15" s="97">
        <v>4</v>
      </c>
      <c r="S15" s="98">
        <f t="shared" si="2"/>
        <v>78.43137254901961</v>
      </c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5</v>
      </c>
      <c r="AE15" s="98">
        <f t="shared" si="0"/>
        <v>1095.004213678823</v>
      </c>
      <c r="AF15" s="2"/>
    </row>
    <row r="16" spans="1:32" s="15" customFormat="1" ht="18" customHeight="1">
      <c r="A16" s="17">
        <v>11</v>
      </c>
      <c r="B16" s="50" t="s">
        <v>29</v>
      </c>
      <c r="C16" s="52" t="s">
        <v>121</v>
      </c>
      <c r="D16" s="97"/>
      <c r="E16" s="98"/>
      <c r="F16" s="100"/>
      <c r="G16" s="98"/>
      <c r="H16" s="101"/>
      <c r="I16" s="98"/>
      <c r="J16" s="97">
        <v>12</v>
      </c>
      <c r="K16" s="98">
        <f>(J16*1000)/51</f>
        <v>235.2941176470588</v>
      </c>
      <c r="L16" s="97"/>
      <c r="M16" s="98"/>
      <c r="N16" s="97">
        <v>22</v>
      </c>
      <c r="O16" s="98"/>
      <c r="P16" s="97">
        <v>17</v>
      </c>
      <c r="Q16" s="98">
        <f>(P16*1000)/54</f>
        <v>314.81481481481484</v>
      </c>
      <c r="R16" s="97">
        <v>5</v>
      </c>
      <c r="S16" s="98">
        <f t="shared" si="2"/>
        <v>98.03921568627452</v>
      </c>
      <c r="T16" s="97">
        <v>9</v>
      </c>
      <c r="U16" s="98">
        <f>(T16*1000)/62</f>
        <v>145.16129032258064</v>
      </c>
      <c r="V16" s="97">
        <v>16</v>
      </c>
      <c r="W16" s="98"/>
      <c r="X16" s="97">
        <v>17</v>
      </c>
      <c r="Y16" s="98">
        <f>(X16*1000)/52</f>
        <v>326.9230769230769</v>
      </c>
      <c r="Z16" s="97"/>
      <c r="AA16" s="98"/>
      <c r="AB16" s="99"/>
      <c r="AC16" s="98"/>
      <c r="AD16" s="100">
        <v>5</v>
      </c>
      <c r="AE16" s="98">
        <f t="shared" si="0"/>
        <v>1120.2325153938057</v>
      </c>
      <c r="AF16" s="16"/>
    </row>
    <row r="17" spans="1:32" ht="18" customHeight="1">
      <c r="A17" s="17">
        <v>12</v>
      </c>
      <c r="B17" s="50" t="s">
        <v>16</v>
      </c>
      <c r="C17" s="52" t="s">
        <v>121</v>
      </c>
      <c r="D17" s="97">
        <v>12</v>
      </c>
      <c r="E17" s="98">
        <f>(D17*1000)/77</f>
        <v>155.84415584415584</v>
      </c>
      <c r="F17" s="97">
        <v>36</v>
      </c>
      <c r="G17" s="98">
        <f>(F17*1000)/79</f>
        <v>455.69620253164555</v>
      </c>
      <c r="H17" s="101"/>
      <c r="I17" s="98"/>
      <c r="J17" s="97"/>
      <c r="K17" s="98"/>
      <c r="L17" s="97">
        <v>18</v>
      </c>
      <c r="M17" s="98">
        <f>(L17*1000)/54</f>
        <v>333.3333333333333</v>
      </c>
      <c r="N17" s="97">
        <v>5</v>
      </c>
      <c r="O17" s="98">
        <f>(N17*1000)/50</f>
        <v>100</v>
      </c>
      <c r="P17" s="97">
        <v>24</v>
      </c>
      <c r="Q17" s="98"/>
      <c r="R17" s="97"/>
      <c r="S17" s="98"/>
      <c r="T17" s="97"/>
      <c r="U17" s="98"/>
      <c r="V17" s="97"/>
      <c r="W17" s="98"/>
      <c r="X17" s="97">
        <v>4</v>
      </c>
      <c r="Y17" s="98">
        <f>(X17*1000)/52</f>
        <v>76.92307692307692</v>
      </c>
      <c r="Z17" s="97"/>
      <c r="AA17" s="98"/>
      <c r="AB17" s="99"/>
      <c r="AC17" s="98"/>
      <c r="AD17" s="100">
        <v>5</v>
      </c>
      <c r="AE17" s="98">
        <f t="shared" si="0"/>
        <v>1121.7967686322115</v>
      </c>
      <c r="AF17" s="2"/>
    </row>
    <row r="18" spans="1:32" ht="18" customHeight="1">
      <c r="A18" s="17">
        <v>13</v>
      </c>
      <c r="B18" s="50" t="s">
        <v>19</v>
      </c>
      <c r="C18" s="52" t="s">
        <v>121</v>
      </c>
      <c r="D18" s="97">
        <v>9</v>
      </c>
      <c r="E18" s="98">
        <f>(D18*1000)/77</f>
        <v>116.88311688311688</v>
      </c>
      <c r="F18" s="97">
        <v>23</v>
      </c>
      <c r="G18" s="98">
        <f>(F18*1000)/79</f>
        <v>291.1392405063291</v>
      </c>
      <c r="H18" s="101"/>
      <c r="I18" s="98"/>
      <c r="J18" s="97"/>
      <c r="K18" s="98"/>
      <c r="L18" s="97">
        <v>24</v>
      </c>
      <c r="M18" s="98"/>
      <c r="N18" s="97"/>
      <c r="O18" s="98"/>
      <c r="P18" s="97">
        <v>19</v>
      </c>
      <c r="Q18" s="98">
        <f>(P18*1000)/54</f>
        <v>351.85185185185185</v>
      </c>
      <c r="R18" s="97"/>
      <c r="S18" s="98"/>
      <c r="T18" s="97">
        <v>15</v>
      </c>
      <c r="U18" s="98">
        <f>(T18*1000)/62</f>
        <v>241.93548387096774</v>
      </c>
      <c r="V18" s="97"/>
      <c r="W18" s="98"/>
      <c r="X18" s="97">
        <v>22</v>
      </c>
      <c r="Y18" s="98">
        <f>(X18*1000)/52</f>
        <v>423.0769230769231</v>
      </c>
      <c r="Z18" s="97"/>
      <c r="AA18" s="98"/>
      <c r="AB18" s="99"/>
      <c r="AC18" s="98"/>
      <c r="AD18" s="100">
        <v>5</v>
      </c>
      <c r="AE18" s="98">
        <f t="shared" si="0"/>
        <v>1424.8866161891888</v>
      </c>
      <c r="AF18" s="2"/>
    </row>
    <row r="19" spans="1:32" ht="18" customHeight="1">
      <c r="A19" s="17">
        <v>14</v>
      </c>
      <c r="B19" s="50" t="s">
        <v>32</v>
      </c>
      <c r="C19" s="52" t="s">
        <v>121</v>
      </c>
      <c r="D19" s="97">
        <v>16</v>
      </c>
      <c r="E19" s="98">
        <f>(D19*1000)/77</f>
        <v>207.7922077922078</v>
      </c>
      <c r="F19" s="97"/>
      <c r="G19" s="98"/>
      <c r="H19" s="101"/>
      <c r="I19" s="98"/>
      <c r="J19" s="97"/>
      <c r="K19" s="98"/>
      <c r="L19" s="97"/>
      <c r="M19" s="98"/>
      <c r="N19" s="97">
        <v>23</v>
      </c>
      <c r="O19" s="98">
        <f>(N19*1000)/50</f>
        <v>460</v>
      </c>
      <c r="P19" s="97">
        <v>3</v>
      </c>
      <c r="Q19" s="98">
        <f>(P19*1000)/54</f>
        <v>55.55555555555556</v>
      </c>
      <c r="R19" s="97">
        <v>23</v>
      </c>
      <c r="S19" s="98">
        <f>(R19*1000)/51</f>
        <v>450.98039215686276</v>
      </c>
      <c r="T19" s="97">
        <v>23</v>
      </c>
      <c r="U19" s="98">
        <f>(T19*1000)/62</f>
        <v>370.96774193548384</v>
      </c>
      <c r="V19" s="97"/>
      <c r="W19" s="98"/>
      <c r="X19" s="97"/>
      <c r="Y19" s="98"/>
      <c r="Z19" s="97"/>
      <c r="AA19" s="98"/>
      <c r="AB19" s="99"/>
      <c r="AC19" s="98"/>
      <c r="AD19" s="100">
        <v>5</v>
      </c>
      <c r="AE19" s="98">
        <f t="shared" si="0"/>
        <v>1545.29589744011</v>
      </c>
      <c r="AF19" s="2"/>
    </row>
    <row r="20" spans="1:32" ht="18" customHeight="1">
      <c r="A20" s="17">
        <v>15</v>
      </c>
      <c r="B20" s="95" t="s">
        <v>90</v>
      </c>
      <c r="C20" s="52" t="s">
        <v>121</v>
      </c>
      <c r="D20" s="97"/>
      <c r="E20" s="98"/>
      <c r="F20" s="97">
        <v>34</v>
      </c>
      <c r="G20" s="98">
        <f>(F20*1000)/79</f>
        <v>430.37974683544303</v>
      </c>
      <c r="H20" s="97"/>
      <c r="I20" s="98"/>
      <c r="J20" s="97">
        <v>18</v>
      </c>
      <c r="K20" s="98">
        <f>(J20*1000)/51</f>
        <v>352.94117647058823</v>
      </c>
      <c r="L20" s="97"/>
      <c r="M20" s="98"/>
      <c r="N20" s="97">
        <v>12</v>
      </c>
      <c r="O20" s="98">
        <f>(N20*1000)/50</f>
        <v>240</v>
      </c>
      <c r="P20" s="97"/>
      <c r="Q20" s="98"/>
      <c r="R20" s="97">
        <v>24</v>
      </c>
      <c r="S20" s="98">
        <f>(R20*1000)/51</f>
        <v>470.5882352941176</v>
      </c>
      <c r="T20" s="97"/>
      <c r="U20" s="98"/>
      <c r="V20" s="97"/>
      <c r="W20" s="98"/>
      <c r="X20" s="97">
        <v>18</v>
      </c>
      <c r="Y20" s="98">
        <f>(X20*1000)/52</f>
        <v>346.15384615384613</v>
      </c>
      <c r="Z20" s="97"/>
      <c r="AA20" s="98"/>
      <c r="AB20" s="99"/>
      <c r="AC20" s="98"/>
      <c r="AD20" s="100">
        <v>5</v>
      </c>
      <c r="AE20" s="98">
        <f t="shared" si="0"/>
        <v>1840.063004753995</v>
      </c>
      <c r="AF20" s="2"/>
    </row>
    <row r="21" spans="1:32" s="15" customFormat="1" ht="18" customHeight="1">
      <c r="A21" s="17">
        <v>16</v>
      </c>
      <c r="B21" s="50" t="s">
        <v>47</v>
      </c>
      <c r="C21" s="52" t="s">
        <v>121</v>
      </c>
      <c r="D21" s="97">
        <v>28</v>
      </c>
      <c r="E21" s="98">
        <f aca="true" t="shared" si="3" ref="E21:E27">(D21*1000)/77</f>
        <v>363.6363636363636</v>
      </c>
      <c r="F21" s="97"/>
      <c r="G21" s="98"/>
      <c r="H21" s="97"/>
      <c r="I21" s="98"/>
      <c r="J21" s="97"/>
      <c r="K21" s="98"/>
      <c r="L21" s="97">
        <v>2</v>
      </c>
      <c r="M21" s="98">
        <f>(L21*1000)/54</f>
        <v>37.03703703703704</v>
      </c>
      <c r="N21" s="97">
        <v>1</v>
      </c>
      <c r="O21" s="98">
        <f>(N21*1000)/50</f>
        <v>20</v>
      </c>
      <c r="P21" s="97"/>
      <c r="Q21" s="98"/>
      <c r="R21" s="97"/>
      <c r="S21" s="98"/>
      <c r="T21" s="97">
        <v>14</v>
      </c>
      <c r="U21" s="98">
        <f>(T21*1000)/62</f>
        <v>225.80645161290323</v>
      </c>
      <c r="V21" s="97"/>
      <c r="W21" s="98"/>
      <c r="X21" s="97"/>
      <c r="Y21" s="98"/>
      <c r="Z21" s="97"/>
      <c r="AA21" s="98"/>
      <c r="AB21" s="99"/>
      <c r="AC21" s="98"/>
      <c r="AD21" s="100">
        <v>4</v>
      </c>
      <c r="AE21" s="98">
        <f t="shared" si="0"/>
        <v>646.4798522863039</v>
      </c>
      <c r="AF21" s="16"/>
    </row>
    <row r="22" spans="1:32" s="15" customFormat="1" ht="18" customHeight="1">
      <c r="A22" s="17">
        <v>17</v>
      </c>
      <c r="B22" s="50" t="s">
        <v>153</v>
      </c>
      <c r="C22" s="52" t="s">
        <v>127</v>
      </c>
      <c r="D22" s="97">
        <v>35</v>
      </c>
      <c r="E22" s="98">
        <f t="shared" si="3"/>
        <v>454.54545454545456</v>
      </c>
      <c r="F22" s="97"/>
      <c r="G22" s="98"/>
      <c r="H22" s="97">
        <v>8</v>
      </c>
      <c r="I22" s="98">
        <f>(H22*1000)/38</f>
        <v>210.52631578947367</v>
      </c>
      <c r="J22" s="97"/>
      <c r="K22" s="98"/>
      <c r="L22" s="97">
        <v>14</v>
      </c>
      <c r="M22" s="98">
        <f>(L22*1000)/54</f>
        <v>259.25925925925924</v>
      </c>
      <c r="N22" s="97"/>
      <c r="O22" s="98"/>
      <c r="P22" s="97"/>
      <c r="Q22" s="98"/>
      <c r="R22" s="97">
        <v>7</v>
      </c>
      <c r="S22" s="98">
        <f>(R22*1000)/51</f>
        <v>137.2549019607843</v>
      </c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4</v>
      </c>
      <c r="AE22" s="98">
        <f t="shared" si="0"/>
        <v>1061.585931554972</v>
      </c>
      <c r="AF22" s="16"/>
    </row>
    <row r="23" spans="1:32" ht="18" customHeight="1">
      <c r="A23" s="17">
        <v>18</v>
      </c>
      <c r="B23" s="50" t="s">
        <v>18</v>
      </c>
      <c r="C23" s="52" t="s">
        <v>121</v>
      </c>
      <c r="D23" s="97">
        <v>14</v>
      </c>
      <c r="E23" s="98">
        <f t="shared" si="3"/>
        <v>181.8181818181818</v>
      </c>
      <c r="F23" s="100"/>
      <c r="G23" s="98"/>
      <c r="H23" s="97"/>
      <c r="I23" s="98"/>
      <c r="J23" s="97"/>
      <c r="K23" s="98"/>
      <c r="L23" s="97"/>
      <c r="M23" s="98"/>
      <c r="N23" s="97">
        <v>24</v>
      </c>
      <c r="O23" s="98">
        <f>(N23*1000)/50</f>
        <v>480</v>
      </c>
      <c r="P23" s="97">
        <v>8</v>
      </c>
      <c r="Q23" s="98">
        <f>(P23*1000)/54</f>
        <v>148.14814814814815</v>
      </c>
      <c r="R23" s="97"/>
      <c r="S23" s="98"/>
      <c r="T23" s="97"/>
      <c r="U23" s="98"/>
      <c r="V23" s="97"/>
      <c r="W23" s="98"/>
      <c r="X23" s="97">
        <v>23</v>
      </c>
      <c r="Y23" s="98">
        <f>(X23*1000)/52</f>
        <v>442.3076923076923</v>
      </c>
      <c r="Z23" s="97"/>
      <c r="AA23" s="98"/>
      <c r="AB23" s="99"/>
      <c r="AC23" s="98"/>
      <c r="AD23" s="100">
        <v>4</v>
      </c>
      <c r="AE23" s="98">
        <f t="shared" si="0"/>
        <v>1252.2740222740222</v>
      </c>
      <c r="AF23" s="2"/>
    </row>
    <row r="24" spans="1:32" ht="18" customHeight="1">
      <c r="A24" s="17">
        <v>19</v>
      </c>
      <c r="B24" s="50" t="s">
        <v>28</v>
      </c>
      <c r="C24" s="52" t="s">
        <v>121</v>
      </c>
      <c r="D24" s="97">
        <v>31</v>
      </c>
      <c r="E24" s="98">
        <f t="shared" si="3"/>
        <v>402.5974025974026</v>
      </c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>
        <v>26</v>
      </c>
      <c r="Q24" s="98">
        <f>(P24*1000)/54</f>
        <v>481.48148148148147</v>
      </c>
      <c r="R24" s="97"/>
      <c r="S24" s="98"/>
      <c r="T24" s="97">
        <v>7</v>
      </c>
      <c r="U24" s="98">
        <f>(T24*1000)/62</f>
        <v>112.90322580645162</v>
      </c>
      <c r="V24" s="97"/>
      <c r="W24" s="98"/>
      <c r="X24" s="97">
        <v>20</v>
      </c>
      <c r="Y24" s="98">
        <f>(X24*1000)/52</f>
        <v>384.61538461538464</v>
      </c>
      <c r="Z24" s="97"/>
      <c r="AA24" s="98"/>
      <c r="AB24" s="99"/>
      <c r="AC24" s="98"/>
      <c r="AD24" s="100">
        <v>4</v>
      </c>
      <c r="AE24" s="98">
        <f t="shared" si="0"/>
        <v>1381.5974945007204</v>
      </c>
      <c r="AF24" s="2"/>
    </row>
    <row r="25" spans="1:32" ht="18" customHeight="1">
      <c r="A25" s="17">
        <v>20</v>
      </c>
      <c r="B25" s="50" t="s">
        <v>140</v>
      </c>
      <c r="C25" s="52" t="s">
        <v>127</v>
      </c>
      <c r="D25" s="97">
        <v>25</v>
      </c>
      <c r="E25" s="98">
        <f t="shared" si="3"/>
        <v>324.6753246753247</v>
      </c>
      <c r="F25" s="97"/>
      <c r="G25" s="98"/>
      <c r="H25" s="97">
        <v>7</v>
      </c>
      <c r="I25" s="98">
        <f>(H25*1000)/38</f>
        <v>184.21052631578948</v>
      </c>
      <c r="J25" s="97"/>
      <c r="K25" s="98"/>
      <c r="L25" s="97"/>
      <c r="M25" s="98"/>
      <c r="N25" s="97"/>
      <c r="O25" s="98"/>
      <c r="P25" s="97"/>
      <c r="Q25" s="98"/>
      <c r="R25" s="97">
        <v>2</v>
      </c>
      <c r="S25" s="98">
        <f>(R25*1000)/51</f>
        <v>39.21568627450981</v>
      </c>
      <c r="T25" s="97"/>
      <c r="U25" s="98"/>
      <c r="V25" s="97"/>
      <c r="W25" s="98"/>
      <c r="X25" s="105"/>
      <c r="Y25" s="98"/>
      <c r="Z25" s="97"/>
      <c r="AA25" s="98"/>
      <c r="AB25" s="99"/>
      <c r="AC25" s="98"/>
      <c r="AD25" s="100">
        <v>3</v>
      </c>
      <c r="AE25" s="98">
        <f t="shared" si="0"/>
        <v>548.101537265624</v>
      </c>
      <c r="AF25" s="2"/>
    </row>
    <row r="26" spans="1:32" ht="18" customHeight="1">
      <c r="A26" s="17">
        <v>21</v>
      </c>
      <c r="B26" s="95" t="s">
        <v>50</v>
      </c>
      <c r="C26" s="52" t="s">
        <v>121</v>
      </c>
      <c r="D26" s="97">
        <v>7</v>
      </c>
      <c r="E26" s="98">
        <f t="shared" si="3"/>
        <v>90.9090909090909</v>
      </c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>
        <v>10</v>
      </c>
      <c r="Q26" s="98">
        <f>(P26*1000)/54</f>
        <v>185.1851851851852</v>
      </c>
      <c r="R26" s="97"/>
      <c r="S26" s="98"/>
      <c r="T26" s="97">
        <v>18</v>
      </c>
      <c r="U26" s="98">
        <f>(T26*1000)/62</f>
        <v>290.3225806451613</v>
      </c>
      <c r="V26" s="97"/>
      <c r="W26" s="98"/>
      <c r="X26" s="97"/>
      <c r="Y26" s="98"/>
      <c r="Z26" s="97"/>
      <c r="AA26" s="98"/>
      <c r="AB26" s="99"/>
      <c r="AC26" s="98"/>
      <c r="AD26" s="100">
        <v>3</v>
      </c>
      <c r="AE26" s="98">
        <f t="shared" si="0"/>
        <v>566.4168567394374</v>
      </c>
      <c r="AF26" s="2"/>
    </row>
    <row r="27" spans="1:32" s="15" customFormat="1" ht="18" customHeight="1">
      <c r="A27" s="17">
        <v>22</v>
      </c>
      <c r="B27" s="50" t="s">
        <v>388</v>
      </c>
      <c r="C27" s="52" t="s">
        <v>121</v>
      </c>
      <c r="D27" s="97">
        <v>18</v>
      </c>
      <c r="E27" s="98">
        <f t="shared" si="3"/>
        <v>233.76623376623377</v>
      </c>
      <c r="F27" s="97"/>
      <c r="G27" s="98"/>
      <c r="H27" s="97"/>
      <c r="I27" s="98"/>
      <c r="J27" s="102"/>
      <c r="K27" s="98"/>
      <c r="L27" s="97">
        <v>12</v>
      </c>
      <c r="M27" s="98">
        <f>(L27*1000)/54</f>
        <v>222.22222222222223</v>
      </c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>
        <v>9</v>
      </c>
      <c r="Y27" s="98">
        <f>(X27*1000)/52</f>
        <v>173.07692307692307</v>
      </c>
      <c r="Z27" s="97"/>
      <c r="AA27" s="98"/>
      <c r="AB27" s="99"/>
      <c r="AC27" s="98"/>
      <c r="AD27" s="100">
        <v>3</v>
      </c>
      <c r="AE27" s="98">
        <f t="shared" si="0"/>
        <v>629.065379065379</v>
      </c>
      <c r="AF27" s="16"/>
    </row>
    <row r="28" spans="1:32" s="15" customFormat="1" ht="18" customHeight="1">
      <c r="A28" s="17">
        <v>23</v>
      </c>
      <c r="B28" s="45" t="s">
        <v>92</v>
      </c>
      <c r="C28" s="52" t="s">
        <v>121</v>
      </c>
      <c r="D28" s="97"/>
      <c r="E28" s="98"/>
      <c r="F28" s="97"/>
      <c r="G28" s="98"/>
      <c r="H28" s="97"/>
      <c r="I28" s="98"/>
      <c r="J28" s="25"/>
      <c r="K28" s="98"/>
      <c r="L28" s="97">
        <v>21</v>
      </c>
      <c r="M28" s="98">
        <f>(L28*1000)/54</f>
        <v>388.8888888888889</v>
      </c>
      <c r="N28" s="97"/>
      <c r="O28" s="98"/>
      <c r="P28" s="97"/>
      <c r="Q28" s="98"/>
      <c r="R28" s="97"/>
      <c r="S28" s="98"/>
      <c r="T28" s="97">
        <v>19</v>
      </c>
      <c r="U28" s="98">
        <f>(T28*1000)/62</f>
        <v>306.4516129032258</v>
      </c>
      <c r="V28" s="97">
        <v>4</v>
      </c>
      <c r="W28" s="98">
        <f>(V28*1000)/45</f>
        <v>88.88888888888889</v>
      </c>
      <c r="X28" s="97"/>
      <c r="Y28" s="98"/>
      <c r="Z28" s="97"/>
      <c r="AA28" s="98"/>
      <c r="AB28" s="99"/>
      <c r="AC28" s="98"/>
      <c r="AD28" s="100">
        <v>3</v>
      </c>
      <c r="AE28" s="98">
        <f t="shared" si="0"/>
        <v>784.2293906810037</v>
      </c>
      <c r="AF28" s="16"/>
    </row>
    <row r="29" spans="1:31" ht="18" customHeight="1">
      <c r="A29" s="17">
        <v>24</v>
      </c>
      <c r="B29" s="45" t="s">
        <v>387</v>
      </c>
      <c r="C29" s="52" t="s">
        <v>121</v>
      </c>
      <c r="D29" s="97"/>
      <c r="E29" s="98"/>
      <c r="F29" s="97"/>
      <c r="G29" s="98"/>
      <c r="H29" s="97"/>
      <c r="I29" s="98"/>
      <c r="J29" s="97"/>
      <c r="K29" s="98"/>
      <c r="L29" s="97"/>
      <c r="M29" s="98"/>
      <c r="N29" s="97">
        <v>19</v>
      </c>
      <c r="O29" s="98">
        <f>(N29*1000)/50</f>
        <v>380</v>
      </c>
      <c r="P29" s="97"/>
      <c r="Q29" s="98"/>
      <c r="R29" s="97"/>
      <c r="S29" s="98"/>
      <c r="T29" s="97"/>
      <c r="U29" s="98"/>
      <c r="V29" s="97">
        <v>14</v>
      </c>
      <c r="W29" s="98">
        <f>(V29*1000)/45</f>
        <v>311.1111111111111</v>
      </c>
      <c r="X29" s="97">
        <v>6</v>
      </c>
      <c r="Y29" s="98">
        <f>(X29*1000)/52</f>
        <v>115.38461538461539</v>
      </c>
      <c r="Z29" s="97"/>
      <c r="AA29" s="98"/>
      <c r="AB29" s="99"/>
      <c r="AC29" s="98"/>
      <c r="AD29" s="100">
        <v>3</v>
      </c>
      <c r="AE29" s="98">
        <f t="shared" si="0"/>
        <v>806.4957264957264</v>
      </c>
    </row>
    <row r="30" spans="1:31" ht="18" customHeight="1">
      <c r="A30" s="17">
        <v>25</v>
      </c>
      <c r="B30" s="50" t="s">
        <v>298</v>
      </c>
      <c r="C30" s="52" t="s">
        <v>123</v>
      </c>
      <c r="D30" s="97"/>
      <c r="E30" s="98"/>
      <c r="F30" s="97"/>
      <c r="G30" s="98"/>
      <c r="H30" s="97">
        <v>15</v>
      </c>
      <c r="I30" s="98">
        <f>(H30*1000)/38</f>
        <v>394.7368421052632</v>
      </c>
      <c r="J30" s="97">
        <v>16</v>
      </c>
      <c r="K30" s="98">
        <f>(J30*1000)/51</f>
        <v>313.72549019607845</v>
      </c>
      <c r="L30" s="97"/>
      <c r="M30" s="98"/>
      <c r="N30" s="97"/>
      <c r="O30" s="98"/>
      <c r="P30" s="97"/>
      <c r="Q30" s="98"/>
      <c r="R30" s="97"/>
      <c r="S30" s="98"/>
      <c r="T30" s="97">
        <v>12</v>
      </c>
      <c r="U30" s="98">
        <f>(T30*1000)/62</f>
        <v>193.5483870967742</v>
      </c>
      <c r="V30" s="97"/>
      <c r="W30" s="98"/>
      <c r="X30" s="97"/>
      <c r="Y30" s="98"/>
      <c r="Z30" s="97"/>
      <c r="AA30" s="98"/>
      <c r="AB30" s="99"/>
      <c r="AC30" s="98"/>
      <c r="AD30" s="100">
        <v>3</v>
      </c>
      <c r="AE30" s="98">
        <f t="shared" si="0"/>
        <v>902.0107193981157</v>
      </c>
    </row>
    <row r="31" spans="1:31" ht="18" customHeight="1">
      <c r="A31" s="17">
        <v>26</v>
      </c>
      <c r="B31" s="50" t="s">
        <v>174</v>
      </c>
      <c r="C31" s="52" t="s">
        <v>125</v>
      </c>
      <c r="D31" s="97"/>
      <c r="E31" s="98"/>
      <c r="F31" s="97"/>
      <c r="G31" s="98"/>
      <c r="H31" s="97"/>
      <c r="I31" s="98"/>
      <c r="J31" s="97">
        <v>17</v>
      </c>
      <c r="K31" s="98">
        <f>(J31*1000)/51</f>
        <v>333.3333333333333</v>
      </c>
      <c r="L31" s="97"/>
      <c r="M31" s="98"/>
      <c r="N31" s="97">
        <v>7</v>
      </c>
      <c r="O31" s="98">
        <f>(N31*1000)/50</f>
        <v>140</v>
      </c>
      <c r="P31" s="97"/>
      <c r="Q31" s="98"/>
      <c r="R31" s="97"/>
      <c r="S31" s="98"/>
      <c r="T31" s="97"/>
      <c r="U31" s="98"/>
      <c r="V31" s="97">
        <v>22</v>
      </c>
      <c r="W31" s="98">
        <f>(V31*1000)/45</f>
        <v>488.8888888888889</v>
      </c>
      <c r="X31" s="97"/>
      <c r="Y31" s="98"/>
      <c r="Z31" s="97"/>
      <c r="AA31" s="98"/>
      <c r="AB31" s="99"/>
      <c r="AC31" s="98"/>
      <c r="AD31" s="100">
        <v>3</v>
      </c>
      <c r="AE31" s="98">
        <f t="shared" si="0"/>
        <v>962.2222222222222</v>
      </c>
    </row>
    <row r="32" spans="1:31" ht="18" customHeight="1">
      <c r="A32" s="17">
        <v>27</v>
      </c>
      <c r="B32" s="50" t="s">
        <v>38</v>
      </c>
      <c r="C32" s="52" t="s">
        <v>121</v>
      </c>
      <c r="D32" s="97"/>
      <c r="E32" s="98"/>
      <c r="F32" s="97"/>
      <c r="G32" s="98"/>
      <c r="H32" s="97">
        <v>14</v>
      </c>
      <c r="I32" s="98">
        <f>(H32*1000)/38</f>
        <v>368.42105263157896</v>
      </c>
      <c r="J32" s="97"/>
      <c r="K32" s="98"/>
      <c r="L32" s="97">
        <v>11</v>
      </c>
      <c r="M32" s="98">
        <f>(L32*1000)/54</f>
        <v>203.7037037037037</v>
      </c>
      <c r="N32" s="97"/>
      <c r="O32" s="98"/>
      <c r="P32" s="97"/>
      <c r="Q32" s="98"/>
      <c r="R32" s="97"/>
      <c r="S32" s="98"/>
      <c r="T32" s="97">
        <v>26</v>
      </c>
      <c r="U32" s="98">
        <f>(T32*1000)/62</f>
        <v>419.35483870967744</v>
      </c>
      <c r="V32" s="97"/>
      <c r="W32" s="98"/>
      <c r="X32" s="97"/>
      <c r="Y32" s="98"/>
      <c r="Z32" s="97"/>
      <c r="AA32" s="98"/>
      <c r="AB32" s="99"/>
      <c r="AC32" s="98"/>
      <c r="AD32" s="100">
        <v>3</v>
      </c>
      <c r="AE32" s="98">
        <f t="shared" si="0"/>
        <v>991.4795950449601</v>
      </c>
    </row>
    <row r="33" spans="1:31" s="15" customFormat="1" ht="18" customHeight="1">
      <c r="A33" s="17">
        <v>28</v>
      </c>
      <c r="B33" s="95" t="s">
        <v>23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>
        <v>22</v>
      </c>
      <c r="S33" s="98">
        <f>(R33*1000)/51</f>
        <v>431.37254901960785</v>
      </c>
      <c r="T33" s="97">
        <v>16</v>
      </c>
      <c r="U33" s="98">
        <f>(T33*1000)/62</f>
        <v>258.06451612903226</v>
      </c>
      <c r="V33" s="97"/>
      <c r="W33" s="98"/>
      <c r="X33" s="97">
        <v>26</v>
      </c>
      <c r="Y33" s="98">
        <f>(X33*1000)/52</f>
        <v>500</v>
      </c>
      <c r="Z33" s="97"/>
      <c r="AA33" s="98"/>
      <c r="AB33" s="99"/>
      <c r="AC33" s="98"/>
      <c r="AD33" s="100">
        <v>3</v>
      </c>
      <c r="AE33" s="98">
        <f t="shared" si="0"/>
        <v>1189.4370651486402</v>
      </c>
    </row>
    <row r="34" spans="1:31" s="15" customFormat="1" ht="18" customHeight="1">
      <c r="A34" s="17">
        <v>29</v>
      </c>
      <c r="B34" s="50" t="s">
        <v>17</v>
      </c>
      <c r="C34" s="52" t="s">
        <v>121</v>
      </c>
      <c r="D34" s="97">
        <v>29</v>
      </c>
      <c r="E34" s="98">
        <f>(D34*1000)/77</f>
        <v>376.6233766233766</v>
      </c>
      <c r="F34" s="97"/>
      <c r="G34" s="98"/>
      <c r="H34" s="97"/>
      <c r="I34" s="98"/>
      <c r="J34" s="97"/>
      <c r="K34" s="98"/>
      <c r="L34" s="97"/>
      <c r="M34" s="98"/>
      <c r="N34" s="97">
        <v>21</v>
      </c>
      <c r="O34" s="98">
        <f>(N34*1000)/50</f>
        <v>420</v>
      </c>
      <c r="P34" s="97">
        <v>27</v>
      </c>
      <c r="Q34" s="98">
        <f>(P34*1000)/54</f>
        <v>500</v>
      </c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3</v>
      </c>
      <c r="AE34" s="98">
        <f t="shared" si="0"/>
        <v>1296.6233766233765</v>
      </c>
    </row>
    <row r="35" spans="1:31" s="15" customFormat="1" ht="18" customHeight="1">
      <c r="A35" s="17">
        <v>30</v>
      </c>
      <c r="B35" s="45" t="s">
        <v>385</v>
      </c>
      <c r="C35" s="52" t="s">
        <v>125</v>
      </c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>
        <v>2</v>
      </c>
      <c r="U35" s="98">
        <f>(T35*1000)/62</f>
        <v>32.25806451612903</v>
      </c>
      <c r="V35" s="97"/>
      <c r="W35" s="98"/>
      <c r="X35" s="97">
        <v>8</v>
      </c>
      <c r="Y35" s="98">
        <f>(X35*1000)/52</f>
        <v>153.84615384615384</v>
      </c>
      <c r="Z35" s="97"/>
      <c r="AA35" s="98"/>
      <c r="AB35" s="99"/>
      <c r="AC35" s="98"/>
      <c r="AD35" s="100">
        <v>2</v>
      </c>
      <c r="AE35" s="98">
        <f t="shared" si="0"/>
        <v>186.10421836228286</v>
      </c>
    </row>
    <row r="36" spans="1:31" s="15" customFormat="1" ht="18" customHeight="1">
      <c r="A36" s="17">
        <v>31</v>
      </c>
      <c r="B36" s="50" t="s">
        <v>126</v>
      </c>
      <c r="C36" s="52" t="s">
        <v>127</v>
      </c>
      <c r="D36" s="97">
        <v>6</v>
      </c>
      <c r="E36" s="98">
        <f>(D36*1000)/77</f>
        <v>77.92207792207792</v>
      </c>
      <c r="F36" s="97">
        <v>9</v>
      </c>
      <c r="G36" s="98">
        <f>(F36*1000)/79</f>
        <v>113.92405063291139</v>
      </c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2</v>
      </c>
      <c r="AE36" s="98">
        <f t="shared" si="0"/>
        <v>191.84612855498932</v>
      </c>
    </row>
    <row r="37" spans="1:31" s="15" customFormat="1" ht="18" customHeight="1">
      <c r="A37" s="17">
        <v>32</v>
      </c>
      <c r="B37" s="95" t="s">
        <v>24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>
        <v>7</v>
      </c>
      <c r="Q37" s="98">
        <f>(P37*1000)/54</f>
        <v>129.62962962962962</v>
      </c>
      <c r="R37" s="97"/>
      <c r="S37" s="98"/>
      <c r="T37" s="97">
        <v>4</v>
      </c>
      <c r="U37" s="98">
        <f>(T37*1000)/62</f>
        <v>64.51612903225806</v>
      </c>
      <c r="V37" s="97"/>
      <c r="W37" s="98"/>
      <c r="X37" s="97"/>
      <c r="Y37" s="98"/>
      <c r="Z37" s="97"/>
      <c r="AA37" s="98"/>
      <c r="AB37" s="99"/>
      <c r="AC37" s="98"/>
      <c r="AD37" s="100">
        <v>2</v>
      </c>
      <c r="AE37" s="98">
        <f t="shared" si="0"/>
        <v>194.14575866188767</v>
      </c>
    </row>
    <row r="38" spans="1:31" s="15" customFormat="1" ht="18" customHeight="1">
      <c r="A38" s="17">
        <v>33</v>
      </c>
      <c r="B38" s="50" t="s">
        <v>86</v>
      </c>
      <c r="C38" s="52" t="s">
        <v>121</v>
      </c>
      <c r="D38" s="97"/>
      <c r="E38" s="98"/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>
        <v>9</v>
      </c>
      <c r="Q38" s="98">
        <f>(P38*1000)/54</f>
        <v>166.66666666666666</v>
      </c>
      <c r="R38" s="97"/>
      <c r="S38" s="98"/>
      <c r="T38" s="97">
        <v>8</v>
      </c>
      <c r="U38" s="98">
        <f>(T38*1000)/62</f>
        <v>129.03225806451613</v>
      </c>
      <c r="V38" s="97"/>
      <c r="W38" s="98"/>
      <c r="X38" s="97"/>
      <c r="Y38" s="98"/>
      <c r="Z38" s="97"/>
      <c r="AA38" s="98"/>
      <c r="AB38" s="99"/>
      <c r="AC38" s="98"/>
      <c r="AD38" s="100">
        <v>2</v>
      </c>
      <c r="AE38" s="98">
        <f aca="true" t="shared" si="4" ref="AE38:AE69">E38+G38+I38+K38+M38+O38+Q38+S38+U38+W38+Y38+AA38+AC38</f>
        <v>295.6989247311828</v>
      </c>
    </row>
    <row r="39" spans="1:31" s="15" customFormat="1" ht="18" customHeight="1">
      <c r="A39" s="17">
        <v>34</v>
      </c>
      <c r="B39" s="45" t="s">
        <v>152</v>
      </c>
      <c r="C39" s="52" t="s">
        <v>123</v>
      </c>
      <c r="D39" s="97"/>
      <c r="E39" s="98"/>
      <c r="F39" s="97">
        <v>22</v>
      </c>
      <c r="G39" s="98">
        <f>(F39*1000)/79</f>
        <v>278.4810126582278</v>
      </c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>
        <v>1</v>
      </c>
      <c r="Y39" s="98">
        <f>(X39*1000)/52</f>
        <v>19.23076923076923</v>
      </c>
      <c r="Z39" s="97"/>
      <c r="AA39" s="98"/>
      <c r="AB39" s="99"/>
      <c r="AC39" s="98"/>
      <c r="AD39" s="100">
        <v>2</v>
      </c>
      <c r="AE39" s="98">
        <f t="shared" si="4"/>
        <v>297.71178188899705</v>
      </c>
    </row>
    <row r="40" spans="1:31" s="15" customFormat="1" ht="18" customHeight="1">
      <c r="A40" s="17">
        <v>35</v>
      </c>
      <c r="B40" s="50" t="s">
        <v>89</v>
      </c>
      <c r="C40" s="52" t="s">
        <v>121</v>
      </c>
      <c r="D40" s="97"/>
      <c r="E40" s="98"/>
      <c r="F40" s="97"/>
      <c r="G40" s="98"/>
      <c r="H40" s="97"/>
      <c r="I40" s="98"/>
      <c r="J40" s="97"/>
      <c r="K40" s="98"/>
      <c r="L40" s="97">
        <v>3</v>
      </c>
      <c r="M40" s="98">
        <f>(L40*1000)/54</f>
        <v>55.55555555555556</v>
      </c>
      <c r="N40" s="97"/>
      <c r="O40" s="98"/>
      <c r="P40" s="97"/>
      <c r="Q40" s="98"/>
      <c r="R40" s="97">
        <v>15</v>
      </c>
      <c r="S40" s="98">
        <f>(R40*1000)/51</f>
        <v>294.11764705882354</v>
      </c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4"/>
        <v>349.6732026143791</v>
      </c>
    </row>
    <row r="41" spans="1:31" s="15" customFormat="1" ht="18" customHeight="1">
      <c r="A41" s="17">
        <v>36</v>
      </c>
      <c r="B41" s="50" t="s">
        <v>31</v>
      </c>
      <c r="C41" s="52" t="s">
        <v>121</v>
      </c>
      <c r="D41" s="97">
        <v>24</v>
      </c>
      <c r="E41" s="98">
        <f>(D41*1000)/77</f>
        <v>311.68831168831167</v>
      </c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>
        <v>5</v>
      </c>
      <c r="Q41" s="98">
        <f>(P41*1000)/54</f>
        <v>92.5925925925926</v>
      </c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4"/>
        <v>404.2809042809043</v>
      </c>
    </row>
    <row r="42" spans="1:31" s="15" customFormat="1" ht="18" customHeight="1">
      <c r="A42" s="17">
        <v>37</v>
      </c>
      <c r="B42" s="50" t="s">
        <v>34</v>
      </c>
      <c r="C42" s="52" t="s">
        <v>121</v>
      </c>
      <c r="D42" s="97"/>
      <c r="E42" s="98"/>
      <c r="F42" s="97"/>
      <c r="G42" s="98"/>
      <c r="H42" s="97"/>
      <c r="I42" s="98"/>
      <c r="J42" s="97"/>
      <c r="K42" s="98"/>
      <c r="L42" s="97">
        <v>14</v>
      </c>
      <c r="M42" s="98">
        <f>(L42*1000)/54</f>
        <v>259.25925925925924</v>
      </c>
      <c r="N42" s="97"/>
      <c r="O42" s="98"/>
      <c r="P42" s="97"/>
      <c r="Q42" s="98"/>
      <c r="R42" s="97">
        <v>8</v>
      </c>
      <c r="S42" s="98">
        <f>(R42*1000)/51</f>
        <v>156.86274509803923</v>
      </c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2</v>
      </c>
      <c r="AE42" s="98">
        <f t="shared" si="4"/>
        <v>416.12200435729847</v>
      </c>
    </row>
    <row r="43" spans="1:31" s="15" customFormat="1" ht="18" customHeight="1">
      <c r="A43" s="17">
        <v>38</v>
      </c>
      <c r="B43" s="50" t="s">
        <v>137</v>
      </c>
      <c r="C43" s="52" t="s">
        <v>123</v>
      </c>
      <c r="D43" s="97">
        <v>8</v>
      </c>
      <c r="E43" s="98">
        <f>(D43*1000)/77</f>
        <v>103.8961038961039</v>
      </c>
      <c r="F43" s="97">
        <v>27</v>
      </c>
      <c r="G43" s="98">
        <f>(F43*1000)/79</f>
        <v>341.7721518987342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4"/>
        <v>445.6682557948381</v>
      </c>
    </row>
    <row r="44" spans="1:31" s="15" customFormat="1" ht="18" customHeight="1">
      <c r="A44" s="17">
        <v>39</v>
      </c>
      <c r="B44" s="95" t="s">
        <v>99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>
        <v>10</v>
      </c>
      <c r="O44" s="98">
        <f>(N44*1000)/50</f>
        <v>200</v>
      </c>
      <c r="P44" s="97"/>
      <c r="Q44" s="98"/>
      <c r="R44" s="97"/>
      <c r="S44" s="98"/>
      <c r="T44" s="97"/>
      <c r="U44" s="98"/>
      <c r="V44" s="97"/>
      <c r="W44" s="98"/>
      <c r="X44" s="97">
        <v>14</v>
      </c>
      <c r="Y44" s="98">
        <f>(X44*1000)/52</f>
        <v>269.2307692307692</v>
      </c>
      <c r="Z44" s="97"/>
      <c r="AA44" s="98"/>
      <c r="AB44" s="99"/>
      <c r="AC44" s="98"/>
      <c r="AD44" s="100">
        <v>2</v>
      </c>
      <c r="AE44" s="98">
        <f t="shared" si="4"/>
        <v>469.2307692307692</v>
      </c>
    </row>
    <row r="45" spans="1:31" s="15" customFormat="1" ht="18" customHeight="1">
      <c r="A45" s="17">
        <v>40</v>
      </c>
      <c r="B45" s="50" t="s">
        <v>124</v>
      </c>
      <c r="C45" s="52" t="s">
        <v>125</v>
      </c>
      <c r="D45" s="97"/>
      <c r="E45" s="98"/>
      <c r="F45" s="97">
        <v>4</v>
      </c>
      <c r="G45" s="98">
        <f>(F45*1000)/79</f>
        <v>50.63291139240506</v>
      </c>
      <c r="H45" s="97">
        <v>16</v>
      </c>
      <c r="I45" s="98">
        <f>(H45*1000)/38</f>
        <v>421.05263157894734</v>
      </c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2</v>
      </c>
      <c r="AE45" s="98">
        <f t="shared" si="4"/>
        <v>471.6855429713524</v>
      </c>
    </row>
    <row r="46" spans="1:31" s="15" customFormat="1" ht="18" customHeight="1">
      <c r="A46" s="17">
        <v>41</v>
      </c>
      <c r="B46" s="50" t="s">
        <v>302</v>
      </c>
      <c r="C46" s="52" t="s">
        <v>123</v>
      </c>
      <c r="D46" s="97"/>
      <c r="E46" s="98"/>
      <c r="F46" s="97">
        <v>20</v>
      </c>
      <c r="G46" s="98">
        <f>(F46*1000)/79</f>
        <v>253.16455696202533</v>
      </c>
      <c r="H46" s="97"/>
      <c r="I46" s="98"/>
      <c r="J46" s="97"/>
      <c r="K46" s="98"/>
      <c r="L46" s="97"/>
      <c r="M46" s="98"/>
      <c r="N46" s="97"/>
      <c r="O46" s="98"/>
      <c r="P46" s="97">
        <v>13</v>
      </c>
      <c r="Q46" s="98">
        <f>(P46*1000)/54</f>
        <v>240.74074074074073</v>
      </c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 t="shared" si="4"/>
        <v>493.90529770276606</v>
      </c>
    </row>
    <row r="47" spans="1:31" s="15" customFormat="1" ht="18" customHeight="1">
      <c r="A47" s="17">
        <v>42</v>
      </c>
      <c r="B47" s="50" t="s">
        <v>392</v>
      </c>
      <c r="C47" s="52" t="s">
        <v>123</v>
      </c>
      <c r="D47" s="97"/>
      <c r="E47" s="98"/>
      <c r="F47" s="97"/>
      <c r="G47" s="98"/>
      <c r="H47" s="97"/>
      <c r="I47" s="98"/>
      <c r="J47" s="97">
        <v>5</v>
      </c>
      <c r="K47" s="98">
        <f>(J47*1000)/51</f>
        <v>98.03921568627452</v>
      </c>
      <c r="L47" s="97">
        <v>22</v>
      </c>
      <c r="M47" s="98">
        <f>(L47*1000)/54</f>
        <v>407.4074074074074</v>
      </c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4"/>
        <v>505.4466230936819</v>
      </c>
    </row>
    <row r="48" spans="1:31" s="15" customFormat="1" ht="18" customHeight="1">
      <c r="A48" s="17">
        <v>43</v>
      </c>
      <c r="B48" s="45" t="s">
        <v>15</v>
      </c>
      <c r="C48" s="52" t="s">
        <v>121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>
        <v>21</v>
      </c>
      <c r="Q48" s="98">
        <f>(P48*1000)/54</f>
        <v>388.8888888888889</v>
      </c>
      <c r="R48" s="97"/>
      <c r="S48" s="98"/>
      <c r="T48" s="97"/>
      <c r="U48" s="98"/>
      <c r="V48" s="97"/>
      <c r="W48" s="98"/>
      <c r="X48" s="97">
        <v>10</v>
      </c>
      <c r="Y48" s="98">
        <f>(X48*1000)/52</f>
        <v>192.30769230769232</v>
      </c>
      <c r="Z48" s="97"/>
      <c r="AA48" s="98"/>
      <c r="AB48" s="99"/>
      <c r="AC48" s="98"/>
      <c r="AD48" s="100">
        <v>2</v>
      </c>
      <c r="AE48" s="98">
        <f t="shared" si="4"/>
        <v>581.1965811965813</v>
      </c>
    </row>
    <row r="49" spans="1:31" s="15" customFormat="1" ht="18" customHeight="1">
      <c r="A49" s="17">
        <v>44</v>
      </c>
      <c r="B49" s="50" t="s">
        <v>157</v>
      </c>
      <c r="C49" s="52" t="s">
        <v>123</v>
      </c>
      <c r="D49" s="97"/>
      <c r="E49" s="98"/>
      <c r="F49" s="97">
        <v>12</v>
      </c>
      <c r="G49" s="98">
        <f>(F49*1000)/79</f>
        <v>151.8987341772152</v>
      </c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>
        <v>28</v>
      </c>
      <c r="U49" s="98">
        <f>(T49*1000)/62</f>
        <v>451.61290322580646</v>
      </c>
      <c r="V49" s="97"/>
      <c r="W49" s="98"/>
      <c r="X49" s="97"/>
      <c r="Y49" s="98"/>
      <c r="Z49" s="97"/>
      <c r="AA49" s="98"/>
      <c r="AB49" s="99"/>
      <c r="AC49" s="98"/>
      <c r="AD49" s="100">
        <v>2</v>
      </c>
      <c r="AE49" s="98">
        <f t="shared" si="4"/>
        <v>603.5116374030217</v>
      </c>
    </row>
    <row r="50" spans="1:31" s="15" customFormat="1" ht="18" customHeight="1">
      <c r="A50" s="17">
        <v>45</v>
      </c>
      <c r="B50" s="50" t="s">
        <v>133</v>
      </c>
      <c r="C50" s="52" t="s">
        <v>125</v>
      </c>
      <c r="D50" s="97"/>
      <c r="E50" s="98"/>
      <c r="F50" s="97"/>
      <c r="G50" s="98"/>
      <c r="H50" s="97"/>
      <c r="I50" s="98"/>
      <c r="J50" s="97"/>
      <c r="K50" s="98"/>
      <c r="L50" s="97">
        <v>23</v>
      </c>
      <c r="M50" s="98">
        <f>(L50*1000)/54</f>
        <v>425.9259259259259</v>
      </c>
      <c r="N50" s="97">
        <v>13</v>
      </c>
      <c r="O50" s="98">
        <f>(N50*1000)/50</f>
        <v>260</v>
      </c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2</v>
      </c>
      <c r="AE50" s="98">
        <f t="shared" si="4"/>
        <v>685.9259259259259</v>
      </c>
    </row>
    <row r="51" spans="1:31" s="15" customFormat="1" ht="18" customHeight="1">
      <c r="A51" s="17">
        <v>46</v>
      </c>
      <c r="B51" s="50" t="s">
        <v>136</v>
      </c>
      <c r="C51" s="52" t="s">
        <v>125</v>
      </c>
      <c r="D51" s="97"/>
      <c r="E51" s="98"/>
      <c r="F51" s="97">
        <v>32</v>
      </c>
      <c r="G51" s="98">
        <f>(F51*1000)/79</f>
        <v>405.0632911392405</v>
      </c>
      <c r="H51" s="97"/>
      <c r="I51" s="98"/>
      <c r="J51" s="97"/>
      <c r="K51" s="98"/>
      <c r="L51" s="97"/>
      <c r="M51" s="98"/>
      <c r="N51" s="97">
        <v>16</v>
      </c>
      <c r="O51" s="98">
        <f>(N51*1000)/50</f>
        <v>320</v>
      </c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2</v>
      </c>
      <c r="AE51" s="98">
        <f t="shared" si="4"/>
        <v>725.0632911392405</v>
      </c>
    </row>
    <row r="52" spans="1:31" s="15" customFormat="1" ht="18" customHeight="1">
      <c r="A52" s="17">
        <v>47</v>
      </c>
      <c r="B52" s="50" t="s">
        <v>138</v>
      </c>
      <c r="C52" s="52" t="s">
        <v>127</v>
      </c>
      <c r="D52" s="97">
        <v>20</v>
      </c>
      <c r="E52" s="98">
        <f>(D52*1000)/77</f>
        <v>259.7402597402597</v>
      </c>
      <c r="F52" s="97"/>
      <c r="G52" s="98"/>
      <c r="H52" s="97">
        <v>19</v>
      </c>
      <c r="I52" s="98">
        <f>(H52*1000)/38</f>
        <v>500</v>
      </c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2</v>
      </c>
      <c r="AE52" s="98">
        <f t="shared" si="4"/>
        <v>759.7402597402597</v>
      </c>
    </row>
    <row r="53" spans="1:31" s="15" customFormat="1" ht="18" customHeight="1">
      <c r="A53" s="17">
        <v>48</v>
      </c>
      <c r="B53" s="45" t="s">
        <v>176</v>
      </c>
      <c r="C53" s="52" t="s">
        <v>127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>
        <v>15</v>
      </c>
      <c r="O53" s="98">
        <f>(N53*1000)/50</f>
        <v>300</v>
      </c>
      <c r="P53" s="97"/>
      <c r="Q53" s="98"/>
      <c r="R53" s="97"/>
      <c r="S53" s="98"/>
      <c r="T53" s="97">
        <v>30</v>
      </c>
      <c r="U53" s="98">
        <f>(T53*1000)/62</f>
        <v>483.8709677419355</v>
      </c>
      <c r="V53" s="97"/>
      <c r="W53" s="98"/>
      <c r="X53" s="97"/>
      <c r="Y53" s="98"/>
      <c r="Z53" s="97"/>
      <c r="AA53" s="98"/>
      <c r="AB53" s="99"/>
      <c r="AC53" s="98"/>
      <c r="AD53" s="100">
        <v>2</v>
      </c>
      <c r="AE53" s="98">
        <f t="shared" si="4"/>
        <v>783.8709677419355</v>
      </c>
    </row>
    <row r="54" spans="1:32" s="15" customFormat="1" ht="18" customHeight="1">
      <c r="A54" s="17">
        <v>49</v>
      </c>
      <c r="B54" s="45" t="s">
        <v>94</v>
      </c>
      <c r="C54" s="52" t="s">
        <v>121</v>
      </c>
      <c r="D54" s="97"/>
      <c r="E54" s="98"/>
      <c r="F54" s="100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>
        <v>29</v>
      </c>
      <c r="U54" s="98">
        <f>(T54*1000)/62</f>
        <v>467.741935483871</v>
      </c>
      <c r="V54" s="97"/>
      <c r="W54" s="98"/>
      <c r="X54" s="97">
        <v>19</v>
      </c>
      <c r="Y54" s="98">
        <f>(X54*1000)/52</f>
        <v>365.38461538461536</v>
      </c>
      <c r="Z54" s="97"/>
      <c r="AA54" s="98"/>
      <c r="AB54" s="99"/>
      <c r="AC54" s="98"/>
      <c r="AD54" s="100">
        <v>2</v>
      </c>
      <c r="AE54" s="98">
        <f t="shared" si="4"/>
        <v>833.1265508684863</v>
      </c>
      <c r="AF54"/>
    </row>
    <row r="55" spans="1:32" s="15" customFormat="1" ht="18" customHeight="1">
      <c r="A55" s="17">
        <v>50</v>
      </c>
      <c r="B55" s="50" t="s">
        <v>132</v>
      </c>
      <c r="C55" s="52" t="s">
        <v>123</v>
      </c>
      <c r="D55" s="97"/>
      <c r="E55" s="98"/>
      <c r="F55" s="97"/>
      <c r="G55" s="98"/>
      <c r="H55" s="97"/>
      <c r="I55" s="98"/>
      <c r="J55" s="97">
        <v>25</v>
      </c>
      <c r="K55" s="98">
        <f>(J55*1000)/51</f>
        <v>490.19607843137254</v>
      </c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>
        <v>24</v>
      </c>
      <c r="Y55" s="98">
        <f>(X55*1000)/52</f>
        <v>461.53846153846155</v>
      </c>
      <c r="Z55" s="97"/>
      <c r="AA55" s="98"/>
      <c r="AB55" s="99"/>
      <c r="AC55" s="98"/>
      <c r="AD55" s="100">
        <v>2</v>
      </c>
      <c r="AE55" s="98">
        <f t="shared" si="4"/>
        <v>951.734539969834</v>
      </c>
      <c r="AF55"/>
    </row>
    <row r="56" spans="1:31" ht="18" customHeight="1">
      <c r="A56" s="17">
        <v>51</v>
      </c>
      <c r="B56" s="45" t="s">
        <v>237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>
        <v>1</v>
      </c>
      <c r="W56" s="98">
        <f>(V56*1000)/45</f>
        <v>22.22222222222222</v>
      </c>
      <c r="X56" s="97"/>
      <c r="Y56" s="98"/>
      <c r="Z56" s="97"/>
      <c r="AA56" s="98"/>
      <c r="AB56" s="99"/>
      <c r="AC56" s="98"/>
      <c r="AD56" s="100">
        <v>1</v>
      </c>
      <c r="AE56" s="98">
        <f t="shared" si="4"/>
        <v>22.22222222222222</v>
      </c>
    </row>
    <row r="57" spans="1:31" ht="18" customHeight="1">
      <c r="A57" s="17">
        <v>52</v>
      </c>
      <c r="B57" s="50" t="s">
        <v>130</v>
      </c>
      <c r="C57" s="52" t="s">
        <v>125</v>
      </c>
      <c r="D57" s="97"/>
      <c r="E57" s="98"/>
      <c r="F57" s="97"/>
      <c r="G57" s="98"/>
      <c r="H57" s="97"/>
      <c r="I57" s="98"/>
      <c r="J57" s="97"/>
      <c r="K57" s="98"/>
      <c r="L57" s="97">
        <v>5</v>
      </c>
      <c r="M57" s="98">
        <f>(L57*1000)/54</f>
        <v>92.5925925925926</v>
      </c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>
        <v>1</v>
      </c>
      <c r="AE57" s="98">
        <f t="shared" si="4"/>
        <v>92.5925925925926</v>
      </c>
    </row>
    <row r="58" spans="1:31" ht="18" customHeight="1">
      <c r="A58" s="17">
        <v>53</v>
      </c>
      <c r="B58" s="95" t="s">
        <v>25</v>
      </c>
      <c r="C58" s="52" t="s">
        <v>121</v>
      </c>
      <c r="D58" s="97"/>
      <c r="E58" s="98"/>
      <c r="F58" s="97"/>
      <c r="G58" s="98"/>
      <c r="H58" s="97"/>
      <c r="I58" s="98"/>
      <c r="J58" s="97"/>
      <c r="K58" s="98"/>
      <c r="L58" s="97">
        <v>8</v>
      </c>
      <c r="M58" s="98">
        <f>(L58*1000)/54</f>
        <v>148.14814814814815</v>
      </c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4"/>
        <v>148.14814814814815</v>
      </c>
    </row>
    <row r="59" spans="1:31" ht="18" customHeight="1">
      <c r="A59" s="17">
        <v>54</v>
      </c>
      <c r="B59" s="50" t="s">
        <v>142</v>
      </c>
      <c r="C59" s="52" t="s">
        <v>123</v>
      </c>
      <c r="D59" s="97"/>
      <c r="E59" s="98"/>
      <c r="F59" s="97"/>
      <c r="G59" s="98"/>
      <c r="H59" s="97"/>
      <c r="I59" s="98"/>
      <c r="J59" s="97">
        <v>8</v>
      </c>
      <c r="K59" s="98">
        <f>(J59*1000)/51</f>
        <v>156.86274509803923</v>
      </c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4"/>
        <v>156.86274509803923</v>
      </c>
    </row>
    <row r="60" spans="1:31" ht="18" customHeight="1">
      <c r="A60" s="17">
        <v>55</v>
      </c>
      <c r="B60" s="45" t="s">
        <v>391</v>
      </c>
      <c r="C60" s="52" t="s">
        <v>123</v>
      </c>
      <c r="D60" s="97"/>
      <c r="E60" s="98"/>
      <c r="F60" s="97">
        <v>17</v>
      </c>
      <c r="G60" s="98">
        <f>(F60*1000)/79</f>
        <v>215.18987341772151</v>
      </c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4"/>
        <v>215.18987341772151</v>
      </c>
    </row>
    <row r="61" spans="1:31" ht="18" customHeight="1">
      <c r="A61" s="17">
        <v>56</v>
      </c>
      <c r="B61" s="45" t="s">
        <v>242</v>
      </c>
      <c r="C61" s="52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>
        <v>14</v>
      </c>
      <c r="Q61" s="98">
        <f>(P61*1000)/54</f>
        <v>259.25925925925924</v>
      </c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4"/>
        <v>259.25925925925924</v>
      </c>
    </row>
    <row r="62" spans="1:31" ht="18" customHeight="1">
      <c r="A62" s="17">
        <v>57</v>
      </c>
      <c r="B62" s="50" t="s">
        <v>131</v>
      </c>
      <c r="C62" s="52" t="s">
        <v>127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>
        <v>12</v>
      </c>
      <c r="W62" s="98">
        <f>(V62*1000)/45</f>
        <v>266.6666666666667</v>
      </c>
      <c r="X62" s="97"/>
      <c r="Y62" s="98"/>
      <c r="Z62" s="97"/>
      <c r="AA62" s="98"/>
      <c r="AB62" s="99"/>
      <c r="AC62" s="98"/>
      <c r="AD62" s="100">
        <v>1</v>
      </c>
      <c r="AE62" s="98">
        <f t="shared" si="4"/>
        <v>266.6666666666667</v>
      </c>
    </row>
    <row r="63" spans="1:31" ht="18" customHeight="1">
      <c r="A63" s="17">
        <v>58</v>
      </c>
      <c r="B63" s="45" t="s">
        <v>44</v>
      </c>
      <c r="C63" s="52" t="s">
        <v>121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>
        <v>16</v>
      </c>
      <c r="Q63" s="98">
        <f>(P63*1000)/54</f>
        <v>296.2962962962963</v>
      </c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>
        <v>1</v>
      </c>
      <c r="AE63" s="98">
        <f t="shared" si="4"/>
        <v>296.2962962962963</v>
      </c>
    </row>
    <row r="64" spans="1:31" ht="18" customHeight="1">
      <c r="A64" s="17">
        <v>59</v>
      </c>
      <c r="B64" s="45" t="s">
        <v>48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>
        <v>21</v>
      </c>
      <c r="U64" s="98">
        <f>(T64*1000)/62</f>
        <v>338.7096774193548</v>
      </c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4"/>
        <v>338.7096774193548</v>
      </c>
    </row>
    <row r="65" spans="1:31" ht="18" customHeight="1">
      <c r="A65" s="17">
        <v>60</v>
      </c>
      <c r="B65" s="95" t="s">
        <v>33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>
        <v>21</v>
      </c>
      <c r="S65" s="98">
        <f>(R65*1000)/51</f>
        <v>411.7647058823529</v>
      </c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 t="shared" si="4"/>
        <v>411.7647058823529</v>
      </c>
    </row>
    <row r="66" spans="1:31" ht="18" customHeight="1">
      <c r="A66" s="17">
        <v>61</v>
      </c>
      <c r="B66" s="50" t="s">
        <v>22</v>
      </c>
      <c r="C66" s="52" t="s">
        <v>121</v>
      </c>
      <c r="D66" s="97">
        <v>38</v>
      </c>
      <c r="E66" s="98">
        <f>(D66*1000)/77</f>
        <v>493.5064935064935</v>
      </c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 t="shared" si="4"/>
        <v>493.5064935064935</v>
      </c>
    </row>
    <row r="67" spans="1:31" ht="18" customHeight="1">
      <c r="A67" s="17">
        <v>62</v>
      </c>
      <c r="B67" s="45" t="s">
        <v>46</v>
      </c>
      <c r="C67" s="52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4"/>
        <v>0</v>
      </c>
    </row>
    <row r="68" spans="1:31" ht="18" customHeight="1">
      <c r="A68" s="17">
        <v>63</v>
      </c>
      <c r="B68" s="50" t="s">
        <v>96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4"/>
        <v>0</v>
      </c>
    </row>
    <row r="69" spans="1:31" ht="18" customHeight="1">
      <c r="A69" s="17">
        <v>64</v>
      </c>
      <c r="B69" s="94" t="s">
        <v>384</v>
      </c>
      <c r="C69" s="52" t="s">
        <v>125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4"/>
        <v>0</v>
      </c>
    </row>
    <row r="70" spans="1:31" ht="18" customHeight="1">
      <c r="A70" s="17">
        <v>65</v>
      </c>
      <c r="B70" s="50" t="s">
        <v>40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5" ref="AE70:AE85">E70+G70+I70+K70+M70+O70+Q70+S70+U70+W70+Y70+AA70+AC70</f>
        <v>0</v>
      </c>
    </row>
    <row r="71" spans="1:31" ht="18" customHeight="1">
      <c r="A71" s="17">
        <v>66</v>
      </c>
      <c r="B71" s="45" t="s">
        <v>36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5"/>
        <v>0</v>
      </c>
    </row>
    <row r="72" spans="1:31" ht="18" customHeight="1">
      <c r="A72" s="17">
        <v>67</v>
      </c>
      <c r="B72" s="45" t="s">
        <v>49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5"/>
        <v>0</v>
      </c>
    </row>
    <row r="73" spans="1:31" ht="18" customHeight="1">
      <c r="A73" s="17">
        <v>68</v>
      </c>
      <c r="B73" s="45" t="s">
        <v>61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5"/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5"/>
        <v>0</v>
      </c>
    </row>
    <row r="75" spans="1:31" ht="18" customHeight="1">
      <c r="A75" s="17">
        <v>70</v>
      </c>
      <c r="B75" s="45" t="s">
        <v>397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5"/>
        <v>0</v>
      </c>
    </row>
    <row r="76" spans="1:31" ht="18" customHeight="1">
      <c r="A76" s="17">
        <v>71</v>
      </c>
      <c r="B76" s="45" t="s">
        <v>395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5"/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5"/>
        <v>0</v>
      </c>
    </row>
    <row r="78" spans="1:31" ht="18" customHeight="1">
      <c r="A78" s="17">
        <v>73</v>
      </c>
      <c r="B78" s="45" t="s">
        <v>394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5"/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5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5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5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5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5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5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5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R5:S5"/>
    <mergeCell ref="T5:U5"/>
    <mergeCell ref="J5:K5"/>
    <mergeCell ref="L5:M5"/>
    <mergeCell ref="N5:O5"/>
    <mergeCell ref="P5:Q5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R3:S3"/>
    <mergeCell ref="T3:U3"/>
    <mergeCell ref="V3:W3"/>
    <mergeCell ref="X3:Y3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N3:O3"/>
    <mergeCell ref="P3:Q3"/>
    <mergeCell ref="H4:I4"/>
    <mergeCell ref="D5:E5"/>
    <mergeCell ref="F5:G5"/>
    <mergeCell ref="H5:I5"/>
    <mergeCell ref="J4:K4"/>
    <mergeCell ref="L4:M4"/>
    <mergeCell ref="N4:O4"/>
    <mergeCell ref="P4:Q4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70" zoomScaleNormal="70" workbookViewId="0" topLeftCell="A1">
      <selection activeCell="AB10" sqref="AB10:AC24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81</v>
      </c>
      <c r="U4" s="116"/>
      <c r="V4" s="115" t="s">
        <v>8</v>
      </c>
      <c r="W4" s="116"/>
      <c r="X4" s="115" t="s">
        <v>400</v>
      </c>
      <c r="Y4" s="116"/>
      <c r="Z4" s="115" t="s">
        <v>173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139</v>
      </c>
      <c r="C6" s="52" t="s">
        <v>123</v>
      </c>
      <c r="D6" s="97">
        <v>1</v>
      </c>
      <c r="E6" s="98">
        <f>(D6*1000)/77</f>
        <v>12.987012987012987</v>
      </c>
      <c r="F6" s="97"/>
      <c r="G6" s="98"/>
      <c r="H6" s="97">
        <v>12</v>
      </c>
      <c r="I6" s="98"/>
      <c r="J6" s="97">
        <v>3</v>
      </c>
      <c r="K6" s="98">
        <f>(J6*1000)/51</f>
        <v>58.8235294117647</v>
      </c>
      <c r="L6" s="97">
        <v>17</v>
      </c>
      <c r="M6" s="98"/>
      <c r="N6" s="97"/>
      <c r="O6" s="98"/>
      <c r="P6" s="97"/>
      <c r="Q6" s="98"/>
      <c r="R6" s="97">
        <v>1</v>
      </c>
      <c r="S6" s="98">
        <f>(R6*1000)/51</f>
        <v>19.607843137254903</v>
      </c>
      <c r="T6" s="97"/>
      <c r="U6" s="98"/>
      <c r="V6" s="97"/>
      <c r="W6" s="98"/>
      <c r="X6" s="97">
        <v>2</v>
      </c>
      <c r="Y6" s="98">
        <f>(X6*1000)/52</f>
        <v>38.46153846153846</v>
      </c>
      <c r="Z6" s="97">
        <v>13</v>
      </c>
      <c r="AA6" s="98">
        <f>(Z6*1000)/53</f>
        <v>245.28301886792454</v>
      </c>
      <c r="AB6" s="99"/>
      <c r="AC6" s="98"/>
      <c r="AD6" s="100">
        <v>5</v>
      </c>
      <c r="AE6" s="98">
        <f aca="true" t="shared" si="0" ref="AE6:AE37">E6+G6+I6+K6+M6+O6+Q6+S6+U6+W6+Y6+AA6+AC6</f>
        <v>375.16294286549555</v>
      </c>
      <c r="AF6" s="16"/>
    </row>
    <row r="7" spans="1:32" s="15" customFormat="1" ht="18" customHeight="1">
      <c r="A7" s="17">
        <v>2</v>
      </c>
      <c r="B7" s="95" t="s">
        <v>129</v>
      </c>
      <c r="C7" s="52" t="s">
        <v>127</v>
      </c>
      <c r="D7" s="97"/>
      <c r="E7" s="98"/>
      <c r="F7" s="97">
        <v>2</v>
      </c>
      <c r="G7" s="98">
        <f>(F7*1000)/79</f>
        <v>25.31645569620253</v>
      </c>
      <c r="H7" s="97"/>
      <c r="I7" s="98"/>
      <c r="J7" s="97">
        <v>11</v>
      </c>
      <c r="K7" s="98">
        <f>(J7*1000)/51</f>
        <v>215.68627450980392</v>
      </c>
      <c r="L7" s="97">
        <v>1</v>
      </c>
      <c r="M7" s="98">
        <f>(L7*1000)/54</f>
        <v>18.51851851851852</v>
      </c>
      <c r="N7" s="97">
        <v>14</v>
      </c>
      <c r="O7" s="98"/>
      <c r="P7" s="97"/>
      <c r="Q7" s="98"/>
      <c r="R7" s="97">
        <v>6</v>
      </c>
      <c r="S7" s="98">
        <f>(R7*1000)/51</f>
        <v>117.6470588235294</v>
      </c>
      <c r="T7" s="97"/>
      <c r="U7" s="98"/>
      <c r="V7" s="97"/>
      <c r="W7" s="98"/>
      <c r="X7" s="97"/>
      <c r="Y7" s="98"/>
      <c r="Z7" s="97">
        <v>14</v>
      </c>
      <c r="AA7" s="98">
        <f>(Z7*1000)/53</f>
        <v>264.1509433962264</v>
      </c>
      <c r="AB7" s="99"/>
      <c r="AC7" s="98"/>
      <c r="AD7" s="100">
        <v>5</v>
      </c>
      <c r="AE7" s="98">
        <f t="shared" si="0"/>
        <v>641.3192509442808</v>
      </c>
      <c r="AF7" s="16"/>
    </row>
    <row r="8" spans="1:32" ht="18" customHeight="1">
      <c r="A8" s="17">
        <v>3</v>
      </c>
      <c r="B8" s="50" t="s">
        <v>91</v>
      </c>
      <c r="C8" s="52" t="s">
        <v>121</v>
      </c>
      <c r="D8" s="97"/>
      <c r="E8" s="98"/>
      <c r="F8" s="97">
        <v>21</v>
      </c>
      <c r="G8" s="98">
        <f>(F8*1000)/79</f>
        <v>265.82278481012656</v>
      </c>
      <c r="H8" s="97">
        <v>2</v>
      </c>
      <c r="I8" s="98">
        <f>(H8*1000)/38</f>
        <v>52.63157894736842</v>
      </c>
      <c r="J8" s="97">
        <v>1</v>
      </c>
      <c r="K8" s="98">
        <f>(J8*1000)/51</f>
        <v>19.607843137254903</v>
      </c>
      <c r="L8" s="97"/>
      <c r="M8" s="98"/>
      <c r="N8" s="97"/>
      <c r="O8" s="98"/>
      <c r="P8" s="97"/>
      <c r="Q8" s="98"/>
      <c r="R8" s="97"/>
      <c r="S8" s="98"/>
      <c r="T8" s="97"/>
      <c r="U8" s="98"/>
      <c r="V8" s="97">
        <v>8</v>
      </c>
      <c r="W8" s="98">
        <f>(V8*1000)/45</f>
        <v>177.77777777777777</v>
      </c>
      <c r="X8" s="97">
        <v>7</v>
      </c>
      <c r="Y8" s="98">
        <f>(X8*1000)/52</f>
        <v>134.6153846153846</v>
      </c>
      <c r="Z8" s="97">
        <v>17</v>
      </c>
      <c r="AA8" s="98"/>
      <c r="AB8" s="99"/>
      <c r="AC8" s="98"/>
      <c r="AD8" s="100">
        <v>5</v>
      </c>
      <c r="AE8" s="98">
        <f t="shared" si="0"/>
        <v>650.4553692879123</v>
      </c>
      <c r="AF8" s="2"/>
    </row>
    <row r="9" spans="1:32" ht="18" customHeight="1">
      <c r="A9" s="17">
        <v>4</v>
      </c>
      <c r="B9" s="50" t="s">
        <v>47</v>
      </c>
      <c r="C9" s="52" t="s">
        <v>121</v>
      </c>
      <c r="D9" s="97">
        <v>28</v>
      </c>
      <c r="E9" s="98">
        <f>(D9*1000)/77</f>
        <v>363.6363636363636</v>
      </c>
      <c r="F9" s="97"/>
      <c r="G9" s="98"/>
      <c r="H9" s="97"/>
      <c r="I9" s="98"/>
      <c r="J9" s="97"/>
      <c r="K9" s="98"/>
      <c r="L9" s="97">
        <v>2</v>
      </c>
      <c r="M9" s="98">
        <f>(L9*1000)/54</f>
        <v>37.03703703703704</v>
      </c>
      <c r="N9" s="97">
        <v>1</v>
      </c>
      <c r="O9" s="98">
        <f>(N9*1000)/50</f>
        <v>20</v>
      </c>
      <c r="P9" s="97"/>
      <c r="Q9" s="98"/>
      <c r="R9" s="97"/>
      <c r="S9" s="98"/>
      <c r="T9" s="97">
        <v>14</v>
      </c>
      <c r="U9" s="98">
        <f>(T9*1000)/62</f>
        <v>225.80645161290323</v>
      </c>
      <c r="V9" s="97"/>
      <c r="W9" s="98"/>
      <c r="X9" s="97"/>
      <c r="Y9" s="98"/>
      <c r="Z9" s="97">
        <v>4</v>
      </c>
      <c r="AA9" s="98">
        <f>(Z9*1000)/53</f>
        <v>75.47169811320755</v>
      </c>
      <c r="AB9" s="99"/>
      <c r="AC9" s="98"/>
      <c r="AD9" s="100">
        <v>5</v>
      </c>
      <c r="AE9" s="98">
        <f t="shared" si="0"/>
        <v>721.9515503995115</v>
      </c>
      <c r="AF9" s="2"/>
    </row>
    <row r="10" spans="1:32" ht="18" customHeight="1">
      <c r="A10" s="17">
        <v>5</v>
      </c>
      <c r="B10" s="50" t="s">
        <v>135</v>
      </c>
      <c r="C10" s="52" t="s">
        <v>127</v>
      </c>
      <c r="D10" s="97">
        <v>4</v>
      </c>
      <c r="E10" s="98">
        <f>(D10*1000)/77</f>
        <v>51.94805194805195</v>
      </c>
      <c r="F10" s="97">
        <v>14</v>
      </c>
      <c r="G10" s="98">
        <f>(F10*1000)/79</f>
        <v>177.21518987341773</v>
      </c>
      <c r="H10" s="97"/>
      <c r="I10" s="98"/>
      <c r="J10" s="97">
        <v>15</v>
      </c>
      <c r="K10" s="98"/>
      <c r="L10" s="97">
        <v>15</v>
      </c>
      <c r="M10" s="98">
        <f>(L10*1000)/54</f>
        <v>277.77777777777777</v>
      </c>
      <c r="N10" s="97">
        <v>8</v>
      </c>
      <c r="O10" s="98">
        <f>(N10*1000)/50</f>
        <v>160</v>
      </c>
      <c r="P10" s="97"/>
      <c r="Q10" s="98"/>
      <c r="R10" s="97"/>
      <c r="S10" s="98"/>
      <c r="T10" s="97"/>
      <c r="U10" s="98"/>
      <c r="V10" s="97">
        <v>3</v>
      </c>
      <c r="W10" s="98">
        <f>(V10*1000)/45</f>
        <v>66.66666666666667</v>
      </c>
      <c r="X10" s="97"/>
      <c r="Y10" s="98"/>
      <c r="Z10" s="97"/>
      <c r="AA10" s="98"/>
      <c r="AB10" s="99"/>
      <c r="AC10" s="98"/>
      <c r="AD10" s="100">
        <v>5</v>
      </c>
      <c r="AE10" s="98">
        <f t="shared" si="0"/>
        <v>733.6076862659141</v>
      </c>
      <c r="AF10" s="103"/>
    </row>
    <row r="11" spans="1:32" ht="18" customHeight="1">
      <c r="A11" s="17">
        <v>6</v>
      </c>
      <c r="B11" s="50" t="s">
        <v>122</v>
      </c>
      <c r="C11" s="52" t="s">
        <v>123</v>
      </c>
      <c r="D11" s="97">
        <v>13</v>
      </c>
      <c r="E11" s="98">
        <f>(D11*1000)/77</f>
        <v>168.83116883116884</v>
      </c>
      <c r="F11" s="97">
        <v>7</v>
      </c>
      <c r="G11" s="98">
        <f>(F11*1000)/79</f>
        <v>88.60759493670886</v>
      </c>
      <c r="H11" s="97">
        <v>5</v>
      </c>
      <c r="I11" s="98">
        <f>(H11*1000)/38</f>
        <v>131.57894736842104</v>
      </c>
      <c r="J11" s="97">
        <v>9</v>
      </c>
      <c r="K11" s="98">
        <f>(J11*1000)/51</f>
        <v>176.47058823529412</v>
      </c>
      <c r="L11" s="97"/>
      <c r="M11" s="98"/>
      <c r="N11" s="97"/>
      <c r="O11" s="98"/>
      <c r="P11" s="97"/>
      <c r="Q11" s="98"/>
      <c r="R11" s="97">
        <v>11</v>
      </c>
      <c r="S11" s="98">
        <f aca="true" t="shared" si="1" ref="S11:S17">(R11*1000)/51</f>
        <v>215.68627450980392</v>
      </c>
      <c r="T11" s="97"/>
      <c r="U11" s="98"/>
      <c r="V11" s="97"/>
      <c r="W11" s="98"/>
      <c r="X11" s="97">
        <v>13</v>
      </c>
      <c r="Y11" s="98"/>
      <c r="Z11" s="97"/>
      <c r="AA11" s="98"/>
      <c r="AB11" s="99"/>
      <c r="AC11" s="98"/>
      <c r="AD11" s="100">
        <v>5</v>
      </c>
      <c r="AE11" s="98">
        <f t="shared" si="0"/>
        <v>781.1745738813968</v>
      </c>
      <c r="AF11" s="2"/>
    </row>
    <row r="12" spans="1:32" s="15" customFormat="1" ht="18" customHeight="1">
      <c r="A12" s="17">
        <v>7</v>
      </c>
      <c r="B12" s="50" t="s">
        <v>26</v>
      </c>
      <c r="C12" s="52" t="s">
        <v>121</v>
      </c>
      <c r="D12" s="97"/>
      <c r="E12" s="98"/>
      <c r="F12" s="97">
        <v>10</v>
      </c>
      <c r="G12" s="98">
        <f>(F12*1000)/79</f>
        <v>126.58227848101266</v>
      </c>
      <c r="H12" s="97"/>
      <c r="I12" s="98"/>
      <c r="J12" s="97">
        <v>13</v>
      </c>
      <c r="K12" s="98"/>
      <c r="L12" s="97">
        <v>9</v>
      </c>
      <c r="M12" s="98">
        <f>(L12*1000)/54</f>
        <v>166.66666666666666</v>
      </c>
      <c r="N12" s="97"/>
      <c r="O12" s="98"/>
      <c r="P12" s="97">
        <v>2</v>
      </c>
      <c r="Q12" s="98">
        <f>(P12*1000)/54</f>
        <v>37.03703703703704</v>
      </c>
      <c r="R12" s="97">
        <v>13</v>
      </c>
      <c r="S12" s="98">
        <f t="shared" si="1"/>
        <v>254.90196078431373</v>
      </c>
      <c r="T12" s="97"/>
      <c r="U12" s="98"/>
      <c r="V12" s="97"/>
      <c r="W12" s="98"/>
      <c r="X12" s="97">
        <v>12</v>
      </c>
      <c r="Y12" s="98">
        <f>(X12*1000)/52</f>
        <v>230.76923076923077</v>
      </c>
      <c r="Z12" s="97">
        <v>21</v>
      </c>
      <c r="AA12" s="98"/>
      <c r="AB12" s="99"/>
      <c r="AC12" s="98"/>
      <c r="AD12" s="100">
        <v>5</v>
      </c>
      <c r="AE12" s="98">
        <f t="shared" si="0"/>
        <v>815.9571737382607</v>
      </c>
      <c r="AF12" s="16"/>
    </row>
    <row r="13" spans="1:32" s="15" customFormat="1" ht="18" customHeight="1">
      <c r="A13" s="17">
        <v>8</v>
      </c>
      <c r="B13" s="50" t="s">
        <v>27</v>
      </c>
      <c r="C13" s="52" t="s">
        <v>121</v>
      </c>
      <c r="D13" s="97"/>
      <c r="E13" s="98"/>
      <c r="F13" s="97">
        <v>3</v>
      </c>
      <c r="G13" s="98">
        <f>(F13*1000)/79</f>
        <v>37.9746835443038</v>
      </c>
      <c r="H13" s="97"/>
      <c r="I13" s="98"/>
      <c r="J13" s="97"/>
      <c r="K13" s="98"/>
      <c r="L13" s="97"/>
      <c r="M13" s="98"/>
      <c r="N13" s="97">
        <v>25</v>
      </c>
      <c r="O13" s="98">
        <f>(N13*1000)/50</f>
        <v>500</v>
      </c>
      <c r="P13" s="97">
        <v>1</v>
      </c>
      <c r="Q13" s="98">
        <f>(P13*1000)/54</f>
        <v>18.51851851851852</v>
      </c>
      <c r="R13" s="97">
        <v>10</v>
      </c>
      <c r="S13" s="98">
        <f t="shared" si="1"/>
        <v>196.07843137254903</v>
      </c>
      <c r="T13" s="97">
        <v>10</v>
      </c>
      <c r="U13" s="98">
        <f>(T13*1000)/62</f>
        <v>161.29032258064515</v>
      </c>
      <c r="V13" s="97"/>
      <c r="W13" s="98"/>
      <c r="X13" s="97"/>
      <c r="Y13" s="98"/>
      <c r="Z13" s="97"/>
      <c r="AA13" s="98"/>
      <c r="AB13" s="99"/>
      <c r="AC13" s="98"/>
      <c r="AD13" s="100">
        <v>5</v>
      </c>
      <c r="AE13" s="98">
        <f t="shared" si="0"/>
        <v>913.8619560160165</v>
      </c>
      <c r="AF13" s="104"/>
    </row>
    <row r="14" spans="1:32" ht="18" customHeight="1">
      <c r="A14" s="17">
        <v>9</v>
      </c>
      <c r="B14" s="50" t="s">
        <v>87</v>
      </c>
      <c r="C14" s="52" t="s">
        <v>121</v>
      </c>
      <c r="D14" s="97">
        <v>19</v>
      </c>
      <c r="E14" s="98">
        <f>(D14*1000)/77</f>
        <v>246.75324675324674</v>
      </c>
      <c r="F14" s="97"/>
      <c r="G14" s="98"/>
      <c r="H14" s="97"/>
      <c r="I14" s="98"/>
      <c r="J14" s="97">
        <v>23</v>
      </c>
      <c r="K14" s="98"/>
      <c r="L14" s="97"/>
      <c r="M14" s="98"/>
      <c r="N14" s="97">
        <v>4</v>
      </c>
      <c r="O14" s="98">
        <f>(N14*1000)/50</f>
        <v>80</v>
      </c>
      <c r="P14" s="97">
        <v>12</v>
      </c>
      <c r="Q14" s="98">
        <f>(P14*1000)/54</f>
        <v>222.22222222222223</v>
      </c>
      <c r="R14" s="97">
        <v>3</v>
      </c>
      <c r="S14" s="98">
        <f t="shared" si="1"/>
        <v>58.8235294117647</v>
      </c>
      <c r="T14" s="97"/>
      <c r="U14" s="98"/>
      <c r="V14" s="97"/>
      <c r="W14" s="98"/>
      <c r="X14" s="97">
        <v>16</v>
      </c>
      <c r="Y14" s="98">
        <f>(X14*1000)/52</f>
        <v>307.6923076923077</v>
      </c>
      <c r="Z14" s="97"/>
      <c r="AA14" s="98"/>
      <c r="AB14" s="99"/>
      <c r="AC14" s="98"/>
      <c r="AD14" s="100">
        <v>5</v>
      </c>
      <c r="AE14" s="98">
        <f t="shared" si="0"/>
        <v>915.4913060795413</v>
      </c>
      <c r="AF14" s="2"/>
    </row>
    <row r="15" spans="1:32" ht="18" customHeight="1">
      <c r="A15" s="17">
        <v>10</v>
      </c>
      <c r="B15" s="50" t="s">
        <v>29</v>
      </c>
      <c r="C15" s="52" t="s">
        <v>121</v>
      </c>
      <c r="D15" s="97"/>
      <c r="E15" s="98"/>
      <c r="F15" s="100"/>
      <c r="G15" s="98"/>
      <c r="H15" s="97"/>
      <c r="I15" s="98"/>
      <c r="J15" s="97">
        <v>12</v>
      </c>
      <c r="K15" s="98">
        <f>(J15*1000)/51</f>
        <v>235.2941176470588</v>
      </c>
      <c r="L15" s="97"/>
      <c r="M15" s="98"/>
      <c r="N15" s="97">
        <v>22</v>
      </c>
      <c r="O15" s="98"/>
      <c r="P15" s="97">
        <v>17</v>
      </c>
      <c r="Q15" s="98">
        <f>(P15*1000)/54</f>
        <v>314.81481481481484</v>
      </c>
      <c r="R15" s="97">
        <v>5</v>
      </c>
      <c r="S15" s="98">
        <f t="shared" si="1"/>
        <v>98.03921568627452</v>
      </c>
      <c r="T15" s="97">
        <v>9</v>
      </c>
      <c r="U15" s="98">
        <f>(T15*1000)/62</f>
        <v>145.16129032258064</v>
      </c>
      <c r="V15" s="97">
        <v>16</v>
      </c>
      <c r="W15" s="98"/>
      <c r="X15" s="97">
        <v>17</v>
      </c>
      <c r="Y15" s="98"/>
      <c r="Z15" s="97">
        <v>10</v>
      </c>
      <c r="AA15" s="98">
        <f>(Z15*1000)/53</f>
        <v>188.67924528301887</v>
      </c>
      <c r="AB15" s="99"/>
      <c r="AC15" s="98"/>
      <c r="AD15" s="100">
        <v>5</v>
      </c>
      <c r="AE15" s="98">
        <f t="shared" si="0"/>
        <v>981.9886837537476</v>
      </c>
      <c r="AF15" s="2"/>
    </row>
    <row r="16" spans="1:32" s="15" customFormat="1" ht="18" customHeight="1">
      <c r="A16" s="17">
        <v>11</v>
      </c>
      <c r="B16" s="50" t="s">
        <v>13</v>
      </c>
      <c r="C16" s="52" t="s">
        <v>121</v>
      </c>
      <c r="D16" s="97"/>
      <c r="E16" s="98"/>
      <c r="F16" s="97">
        <v>29</v>
      </c>
      <c r="G16" s="98">
        <f>(F16*1000)/79</f>
        <v>367.0886075949367</v>
      </c>
      <c r="H16" s="101"/>
      <c r="I16" s="98"/>
      <c r="J16" s="97"/>
      <c r="K16" s="98"/>
      <c r="L16" s="97"/>
      <c r="M16" s="98"/>
      <c r="N16" s="97">
        <v>3</v>
      </c>
      <c r="O16" s="98">
        <f>(N16*1000)/50</f>
        <v>60</v>
      </c>
      <c r="P16" s="97"/>
      <c r="Q16" s="98"/>
      <c r="R16" s="97">
        <v>12</v>
      </c>
      <c r="S16" s="98">
        <f t="shared" si="1"/>
        <v>235.2941176470588</v>
      </c>
      <c r="T16" s="97"/>
      <c r="U16" s="98"/>
      <c r="V16" s="97">
        <v>13</v>
      </c>
      <c r="W16" s="98">
        <f>(V16*1000)/45</f>
        <v>288.8888888888889</v>
      </c>
      <c r="X16" s="97">
        <v>3</v>
      </c>
      <c r="Y16" s="98">
        <f>(X16*1000)/52</f>
        <v>57.69230769230769</v>
      </c>
      <c r="Z16" s="97"/>
      <c r="AA16" s="98"/>
      <c r="AB16" s="99"/>
      <c r="AC16" s="98"/>
      <c r="AD16" s="100">
        <v>5</v>
      </c>
      <c r="AE16" s="98">
        <f t="shared" si="0"/>
        <v>1008.9639218231922</v>
      </c>
      <c r="AF16" s="16"/>
    </row>
    <row r="17" spans="1:32" ht="18" customHeight="1">
      <c r="A17" s="17">
        <v>12</v>
      </c>
      <c r="B17" s="50" t="s">
        <v>45</v>
      </c>
      <c r="C17" s="52" t="s">
        <v>121</v>
      </c>
      <c r="D17" s="97">
        <v>23</v>
      </c>
      <c r="E17" s="98">
        <f>(D17*1000)/77</f>
        <v>298.7012987012987</v>
      </c>
      <c r="F17" s="97">
        <v>24</v>
      </c>
      <c r="G17" s="98">
        <f>(F17*1000)/79</f>
        <v>303.7974683544304</v>
      </c>
      <c r="H17" s="101"/>
      <c r="I17" s="98"/>
      <c r="J17" s="97"/>
      <c r="K17" s="98"/>
      <c r="L17" s="97">
        <v>4</v>
      </c>
      <c r="M17" s="98">
        <f>(L17*1000)/54</f>
        <v>74.07407407407408</v>
      </c>
      <c r="N17" s="97">
        <v>17</v>
      </c>
      <c r="O17" s="98">
        <f>(N17*1000)/50</f>
        <v>340</v>
      </c>
      <c r="P17" s="97">
        <v>23</v>
      </c>
      <c r="Q17" s="98"/>
      <c r="R17" s="97">
        <v>4</v>
      </c>
      <c r="S17" s="98">
        <f t="shared" si="1"/>
        <v>78.43137254901961</v>
      </c>
      <c r="T17" s="97"/>
      <c r="U17" s="98"/>
      <c r="V17" s="97"/>
      <c r="W17" s="98"/>
      <c r="X17" s="97"/>
      <c r="Y17" s="98"/>
      <c r="Z17" s="97">
        <v>22</v>
      </c>
      <c r="AA17" s="98"/>
      <c r="AB17" s="99"/>
      <c r="AC17" s="98"/>
      <c r="AD17" s="100">
        <v>5</v>
      </c>
      <c r="AE17" s="98">
        <f t="shared" si="0"/>
        <v>1095.004213678823</v>
      </c>
      <c r="AF17" s="2"/>
    </row>
    <row r="18" spans="1:32" ht="18" customHeight="1">
      <c r="A18" s="17">
        <v>13</v>
      </c>
      <c r="B18" s="50" t="s">
        <v>16</v>
      </c>
      <c r="C18" s="52" t="s">
        <v>121</v>
      </c>
      <c r="D18" s="97">
        <v>12</v>
      </c>
      <c r="E18" s="98">
        <f>(D18*1000)/77</f>
        <v>155.84415584415584</v>
      </c>
      <c r="F18" s="97">
        <v>36</v>
      </c>
      <c r="G18" s="98">
        <f>(F18*1000)/79</f>
        <v>455.69620253164555</v>
      </c>
      <c r="H18" s="101"/>
      <c r="I18" s="98"/>
      <c r="J18" s="97"/>
      <c r="K18" s="98"/>
      <c r="L18" s="97">
        <v>18</v>
      </c>
      <c r="M18" s="98">
        <f>(L18*1000)/54</f>
        <v>333.3333333333333</v>
      </c>
      <c r="N18" s="97">
        <v>5</v>
      </c>
      <c r="O18" s="98">
        <f>(N18*1000)/50</f>
        <v>100</v>
      </c>
      <c r="P18" s="97">
        <v>24</v>
      </c>
      <c r="Q18" s="98"/>
      <c r="R18" s="97"/>
      <c r="S18" s="98"/>
      <c r="T18" s="97"/>
      <c r="U18" s="98"/>
      <c r="V18" s="97"/>
      <c r="W18" s="98"/>
      <c r="X18" s="97">
        <v>4</v>
      </c>
      <c r="Y18" s="98">
        <f>(X18*1000)/52</f>
        <v>76.92307692307692</v>
      </c>
      <c r="Z18" s="97"/>
      <c r="AA18" s="98"/>
      <c r="AB18" s="99"/>
      <c r="AC18" s="98"/>
      <c r="AD18" s="100">
        <v>5</v>
      </c>
      <c r="AE18" s="98">
        <f t="shared" si="0"/>
        <v>1121.7967686322115</v>
      </c>
      <c r="AF18" s="2"/>
    </row>
    <row r="19" spans="1:32" ht="18" customHeight="1">
      <c r="A19" s="17">
        <v>14</v>
      </c>
      <c r="B19" s="50" t="s">
        <v>19</v>
      </c>
      <c r="C19" s="52" t="s">
        <v>121</v>
      </c>
      <c r="D19" s="97">
        <v>9</v>
      </c>
      <c r="E19" s="98">
        <f>(D19*1000)/77</f>
        <v>116.88311688311688</v>
      </c>
      <c r="F19" s="97">
        <v>23</v>
      </c>
      <c r="G19" s="98">
        <f>(F19*1000)/79</f>
        <v>291.1392405063291</v>
      </c>
      <c r="H19" s="101"/>
      <c r="I19" s="98"/>
      <c r="J19" s="97"/>
      <c r="K19" s="98"/>
      <c r="L19" s="97">
        <v>24</v>
      </c>
      <c r="M19" s="98"/>
      <c r="N19" s="97"/>
      <c r="O19" s="98"/>
      <c r="P19" s="97">
        <v>19</v>
      </c>
      <c r="Q19" s="98">
        <f>(P19*1000)/54</f>
        <v>351.85185185185185</v>
      </c>
      <c r="R19" s="97"/>
      <c r="S19" s="98"/>
      <c r="T19" s="97">
        <v>15</v>
      </c>
      <c r="U19" s="98">
        <f>(T19*1000)/62</f>
        <v>241.93548387096774</v>
      </c>
      <c r="V19" s="97"/>
      <c r="W19" s="98"/>
      <c r="X19" s="97">
        <v>22</v>
      </c>
      <c r="Y19" s="98">
        <f>(X19*1000)/52</f>
        <v>423.0769230769231</v>
      </c>
      <c r="Z19" s="97">
        <v>24</v>
      </c>
      <c r="AA19" s="98"/>
      <c r="AB19" s="99"/>
      <c r="AC19" s="98"/>
      <c r="AD19" s="100">
        <v>5</v>
      </c>
      <c r="AE19" s="98">
        <f t="shared" si="0"/>
        <v>1424.8866161891888</v>
      </c>
      <c r="AF19" s="2"/>
    </row>
    <row r="20" spans="1:32" ht="18" customHeight="1">
      <c r="A20" s="17">
        <v>15</v>
      </c>
      <c r="B20" s="50" t="s">
        <v>32</v>
      </c>
      <c r="C20" s="52" t="s">
        <v>121</v>
      </c>
      <c r="D20" s="97">
        <v>16</v>
      </c>
      <c r="E20" s="98">
        <f>(D20*1000)/77</f>
        <v>207.7922077922078</v>
      </c>
      <c r="F20" s="97"/>
      <c r="G20" s="98"/>
      <c r="H20" s="97"/>
      <c r="I20" s="98"/>
      <c r="J20" s="97"/>
      <c r="K20" s="98"/>
      <c r="L20" s="97"/>
      <c r="M20" s="98"/>
      <c r="N20" s="97">
        <v>23</v>
      </c>
      <c r="O20" s="98">
        <f>(N20*1000)/50</f>
        <v>460</v>
      </c>
      <c r="P20" s="97">
        <v>3</v>
      </c>
      <c r="Q20" s="98">
        <f>(P20*1000)/54</f>
        <v>55.55555555555556</v>
      </c>
      <c r="R20" s="97">
        <v>23</v>
      </c>
      <c r="S20" s="98">
        <f>(R20*1000)/51</f>
        <v>450.98039215686276</v>
      </c>
      <c r="T20" s="97">
        <v>23</v>
      </c>
      <c r="U20" s="98">
        <f>(T20*1000)/62</f>
        <v>370.96774193548384</v>
      </c>
      <c r="V20" s="97"/>
      <c r="W20" s="98"/>
      <c r="X20" s="97"/>
      <c r="Y20" s="98"/>
      <c r="Z20" s="97"/>
      <c r="AA20" s="98"/>
      <c r="AB20" s="99"/>
      <c r="AC20" s="98"/>
      <c r="AD20" s="100">
        <v>5</v>
      </c>
      <c r="AE20" s="98">
        <f t="shared" si="0"/>
        <v>1545.29589744011</v>
      </c>
      <c r="AF20" s="2"/>
    </row>
    <row r="21" spans="1:32" s="15" customFormat="1" ht="18" customHeight="1">
      <c r="A21" s="17">
        <v>16</v>
      </c>
      <c r="B21" s="95" t="s">
        <v>90</v>
      </c>
      <c r="C21" s="52" t="s">
        <v>121</v>
      </c>
      <c r="D21" s="97"/>
      <c r="E21" s="98"/>
      <c r="F21" s="97">
        <v>34</v>
      </c>
      <c r="G21" s="98">
        <f>(F21*1000)/79</f>
        <v>430.37974683544303</v>
      </c>
      <c r="H21" s="97"/>
      <c r="I21" s="98"/>
      <c r="J21" s="97">
        <v>18</v>
      </c>
      <c r="K21" s="98">
        <f>(J21*1000)/51</f>
        <v>352.94117647058823</v>
      </c>
      <c r="L21" s="97"/>
      <c r="M21" s="98"/>
      <c r="N21" s="97">
        <v>12</v>
      </c>
      <c r="O21" s="98">
        <f>(N21*1000)/50</f>
        <v>240</v>
      </c>
      <c r="P21" s="97"/>
      <c r="Q21" s="98"/>
      <c r="R21" s="97">
        <v>24</v>
      </c>
      <c r="S21" s="98"/>
      <c r="T21" s="97"/>
      <c r="U21" s="98"/>
      <c r="V21" s="97"/>
      <c r="W21" s="98"/>
      <c r="X21" s="97">
        <v>18</v>
      </c>
      <c r="Y21" s="98">
        <f>(X21*1000)/52</f>
        <v>346.15384615384613</v>
      </c>
      <c r="Z21" s="97">
        <v>18</v>
      </c>
      <c r="AA21" s="98">
        <f>(Z21*1000)/53</f>
        <v>339.62264150943395</v>
      </c>
      <c r="AB21" s="99"/>
      <c r="AC21" s="98"/>
      <c r="AD21" s="100">
        <v>5</v>
      </c>
      <c r="AE21" s="98">
        <f t="shared" si="0"/>
        <v>1709.0974109693116</v>
      </c>
      <c r="AF21" s="16"/>
    </row>
    <row r="22" spans="1:32" s="15" customFormat="1" ht="18" customHeight="1">
      <c r="A22" s="17">
        <v>17</v>
      </c>
      <c r="B22" s="50" t="s">
        <v>28</v>
      </c>
      <c r="C22" s="52" t="s">
        <v>121</v>
      </c>
      <c r="D22" s="97">
        <v>31</v>
      </c>
      <c r="E22" s="98">
        <f>(D22*1000)/77</f>
        <v>402.5974025974026</v>
      </c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>
        <v>26</v>
      </c>
      <c r="Q22" s="98">
        <f>(P22*1000)/54</f>
        <v>481.48148148148147</v>
      </c>
      <c r="R22" s="97"/>
      <c r="S22" s="98"/>
      <c r="T22" s="97">
        <v>7</v>
      </c>
      <c r="U22" s="98">
        <f>(T22*1000)/62</f>
        <v>112.90322580645162</v>
      </c>
      <c r="V22" s="97"/>
      <c r="W22" s="98"/>
      <c r="X22" s="97">
        <v>20</v>
      </c>
      <c r="Y22" s="98">
        <f>(X22*1000)/52</f>
        <v>384.61538461538464</v>
      </c>
      <c r="Z22" s="97">
        <v>26</v>
      </c>
      <c r="AA22" s="98">
        <f>(Z22*1000)/53</f>
        <v>490.5660377358491</v>
      </c>
      <c r="AB22" s="99"/>
      <c r="AC22" s="98"/>
      <c r="AD22" s="100">
        <v>5</v>
      </c>
      <c r="AE22" s="98">
        <f t="shared" si="0"/>
        <v>1872.1635322365694</v>
      </c>
      <c r="AF22" s="16"/>
    </row>
    <row r="23" spans="1:32" ht="18" customHeight="1">
      <c r="A23" s="17">
        <v>18</v>
      </c>
      <c r="B23" s="45" t="s">
        <v>387</v>
      </c>
      <c r="C23" s="52" t="s">
        <v>121</v>
      </c>
      <c r="D23" s="97"/>
      <c r="E23" s="98"/>
      <c r="F23" s="97"/>
      <c r="G23" s="98"/>
      <c r="H23" s="97"/>
      <c r="I23" s="98"/>
      <c r="J23" s="97"/>
      <c r="K23" s="98"/>
      <c r="L23" s="97"/>
      <c r="M23" s="98"/>
      <c r="N23" s="97">
        <v>19</v>
      </c>
      <c r="O23" s="98">
        <f>(N23*1000)/50</f>
        <v>380</v>
      </c>
      <c r="P23" s="97"/>
      <c r="Q23" s="98"/>
      <c r="R23" s="97"/>
      <c r="S23" s="98"/>
      <c r="T23" s="97"/>
      <c r="U23" s="98"/>
      <c r="V23" s="97">
        <v>14</v>
      </c>
      <c r="W23" s="98">
        <f>(V23*1000)/45</f>
        <v>311.1111111111111</v>
      </c>
      <c r="X23" s="97">
        <v>6</v>
      </c>
      <c r="Y23" s="98">
        <f>(X23*1000)/52</f>
        <v>115.38461538461539</v>
      </c>
      <c r="Z23" s="97">
        <v>7</v>
      </c>
      <c r="AA23" s="98">
        <f>(Z23*1000)/53</f>
        <v>132.0754716981132</v>
      </c>
      <c r="AB23" s="99"/>
      <c r="AC23" s="98"/>
      <c r="AD23" s="100">
        <v>4</v>
      </c>
      <c r="AE23" s="98">
        <f t="shared" si="0"/>
        <v>938.5711981938397</v>
      </c>
      <c r="AF23" s="2"/>
    </row>
    <row r="24" spans="1:32" ht="18" customHeight="1">
      <c r="A24" s="17">
        <v>19</v>
      </c>
      <c r="B24" s="45" t="s">
        <v>92</v>
      </c>
      <c r="C24" s="52" t="s">
        <v>121</v>
      </c>
      <c r="D24" s="97"/>
      <c r="E24" s="98"/>
      <c r="F24" s="97"/>
      <c r="G24" s="98"/>
      <c r="H24" s="97"/>
      <c r="I24" s="98"/>
      <c r="J24" s="25"/>
      <c r="K24" s="98"/>
      <c r="L24" s="97">
        <v>21</v>
      </c>
      <c r="M24" s="98">
        <f>(L24*1000)/54</f>
        <v>388.8888888888889</v>
      </c>
      <c r="N24" s="97"/>
      <c r="O24" s="98"/>
      <c r="P24" s="97"/>
      <c r="Q24" s="98"/>
      <c r="R24" s="97"/>
      <c r="S24" s="98"/>
      <c r="T24" s="97">
        <v>19</v>
      </c>
      <c r="U24" s="98">
        <f>(T24*1000)/62</f>
        <v>306.4516129032258</v>
      </c>
      <c r="V24" s="97">
        <v>4</v>
      </c>
      <c r="W24" s="98">
        <f>(V24*1000)/45</f>
        <v>88.88888888888889</v>
      </c>
      <c r="X24" s="97"/>
      <c r="Y24" s="98"/>
      <c r="Z24" s="97">
        <v>11</v>
      </c>
      <c r="AA24" s="98">
        <f>(Z24*1000)/53</f>
        <v>207.54716981132074</v>
      </c>
      <c r="AB24" s="99"/>
      <c r="AC24" s="98"/>
      <c r="AD24" s="100">
        <v>4</v>
      </c>
      <c r="AE24" s="98">
        <f t="shared" si="0"/>
        <v>991.7765604923244</v>
      </c>
      <c r="AF24" s="2"/>
    </row>
    <row r="25" spans="1:32" ht="18" customHeight="1">
      <c r="A25" s="17">
        <v>20</v>
      </c>
      <c r="B25" s="50" t="s">
        <v>388</v>
      </c>
      <c r="C25" s="52" t="s">
        <v>121</v>
      </c>
      <c r="D25" s="97">
        <v>18</v>
      </c>
      <c r="E25" s="98">
        <f>(D25*1000)/77</f>
        <v>233.76623376623377</v>
      </c>
      <c r="F25" s="97"/>
      <c r="G25" s="98"/>
      <c r="H25" s="97"/>
      <c r="I25" s="98"/>
      <c r="J25" s="97"/>
      <c r="K25" s="98"/>
      <c r="L25" s="97">
        <v>12</v>
      </c>
      <c r="M25" s="98">
        <f>(L25*1000)/54</f>
        <v>222.22222222222223</v>
      </c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>
        <v>9</v>
      </c>
      <c r="Y25" s="98">
        <f>(X25*1000)/52</f>
        <v>173.07692307692307</v>
      </c>
      <c r="Z25" s="97">
        <v>20</v>
      </c>
      <c r="AA25" s="98">
        <f>(Z25*1000)/53</f>
        <v>377.35849056603774</v>
      </c>
      <c r="AB25" s="99"/>
      <c r="AC25" s="98"/>
      <c r="AD25" s="100">
        <v>4</v>
      </c>
      <c r="AE25" s="98">
        <f t="shared" si="0"/>
        <v>1006.4238696314168</v>
      </c>
      <c r="AF25" s="2"/>
    </row>
    <row r="26" spans="1:32" ht="18" customHeight="1">
      <c r="A26" s="17">
        <v>21</v>
      </c>
      <c r="B26" s="50" t="s">
        <v>153</v>
      </c>
      <c r="C26" s="52" t="s">
        <v>127</v>
      </c>
      <c r="D26" s="97">
        <v>35</v>
      </c>
      <c r="E26" s="98">
        <f>(D26*1000)/77</f>
        <v>454.54545454545456</v>
      </c>
      <c r="F26" s="97"/>
      <c r="G26" s="98"/>
      <c r="H26" s="97">
        <v>8</v>
      </c>
      <c r="I26" s="98">
        <f>(H26*1000)/38</f>
        <v>210.52631578947367</v>
      </c>
      <c r="J26" s="97"/>
      <c r="K26" s="98"/>
      <c r="L26" s="97">
        <v>14</v>
      </c>
      <c r="M26" s="98">
        <f>(L26*1000)/54</f>
        <v>259.25925925925924</v>
      </c>
      <c r="N26" s="97"/>
      <c r="O26" s="98"/>
      <c r="P26" s="97"/>
      <c r="Q26" s="98"/>
      <c r="R26" s="97">
        <v>7</v>
      </c>
      <c r="S26" s="98">
        <f>(R26*1000)/51</f>
        <v>137.2549019607843</v>
      </c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4</v>
      </c>
      <c r="AE26" s="98">
        <f t="shared" si="0"/>
        <v>1061.585931554972</v>
      </c>
      <c r="AF26" s="2"/>
    </row>
    <row r="27" spans="1:32" s="15" customFormat="1" ht="18" customHeight="1">
      <c r="A27" s="17">
        <v>22</v>
      </c>
      <c r="B27" s="50" t="s">
        <v>18</v>
      </c>
      <c r="C27" s="52" t="s">
        <v>121</v>
      </c>
      <c r="D27" s="97">
        <v>14</v>
      </c>
      <c r="E27" s="98">
        <f>(D27*1000)/77</f>
        <v>181.8181818181818</v>
      </c>
      <c r="F27" s="100"/>
      <c r="G27" s="98"/>
      <c r="H27" s="97"/>
      <c r="I27" s="98"/>
      <c r="J27" s="102"/>
      <c r="K27" s="98"/>
      <c r="L27" s="97"/>
      <c r="M27" s="98"/>
      <c r="N27" s="97">
        <v>24</v>
      </c>
      <c r="O27" s="98">
        <f>(N27*1000)/50</f>
        <v>480</v>
      </c>
      <c r="P27" s="97">
        <v>8</v>
      </c>
      <c r="Q27" s="98">
        <f>(P27*1000)/54</f>
        <v>148.14814814814815</v>
      </c>
      <c r="R27" s="97"/>
      <c r="S27" s="98"/>
      <c r="T27" s="97"/>
      <c r="U27" s="98"/>
      <c r="V27" s="97"/>
      <c r="W27" s="98"/>
      <c r="X27" s="97">
        <v>23</v>
      </c>
      <c r="Y27" s="98">
        <f>(X27*1000)/52</f>
        <v>442.3076923076923</v>
      </c>
      <c r="Z27" s="97"/>
      <c r="AA27" s="98"/>
      <c r="AB27" s="99"/>
      <c r="AC27" s="98"/>
      <c r="AD27" s="100">
        <v>4</v>
      </c>
      <c r="AE27" s="98">
        <f t="shared" si="0"/>
        <v>1252.2740222740222</v>
      </c>
      <c r="AF27" s="16"/>
    </row>
    <row r="28" spans="1:32" s="15" customFormat="1" ht="18" customHeight="1">
      <c r="A28" s="17">
        <v>23</v>
      </c>
      <c r="B28" s="95" t="s">
        <v>23</v>
      </c>
      <c r="C28" s="52" t="s">
        <v>121</v>
      </c>
      <c r="D28" s="97"/>
      <c r="E28" s="98"/>
      <c r="F28" s="97"/>
      <c r="G28" s="98"/>
      <c r="H28" s="97"/>
      <c r="I28" s="98"/>
      <c r="J28" s="97"/>
      <c r="K28" s="98"/>
      <c r="L28" s="97"/>
      <c r="M28" s="98"/>
      <c r="N28" s="97"/>
      <c r="O28" s="98"/>
      <c r="P28" s="97"/>
      <c r="Q28" s="98"/>
      <c r="R28" s="97">
        <v>22</v>
      </c>
      <c r="S28" s="98">
        <f>(R28*1000)/51</f>
        <v>431.37254901960785</v>
      </c>
      <c r="T28" s="97">
        <v>16</v>
      </c>
      <c r="U28" s="98">
        <f>(T28*1000)/62</f>
        <v>258.06451612903226</v>
      </c>
      <c r="V28" s="97"/>
      <c r="W28" s="98"/>
      <c r="X28" s="97">
        <v>26</v>
      </c>
      <c r="Y28" s="98">
        <f>(X28*1000)/52</f>
        <v>500</v>
      </c>
      <c r="Z28" s="97">
        <v>19</v>
      </c>
      <c r="AA28" s="98">
        <f>(Z28*1000)/53</f>
        <v>358.49056603773585</v>
      </c>
      <c r="AB28" s="99"/>
      <c r="AC28" s="98"/>
      <c r="AD28" s="100">
        <v>4</v>
      </c>
      <c r="AE28" s="98">
        <f t="shared" si="0"/>
        <v>1547.927631186376</v>
      </c>
      <c r="AF28" s="16"/>
    </row>
    <row r="29" spans="1:31" ht="18" customHeight="1">
      <c r="A29" s="17">
        <v>24</v>
      </c>
      <c r="B29" s="45" t="s">
        <v>385</v>
      </c>
      <c r="C29" s="52" t="s">
        <v>125</v>
      </c>
      <c r="D29" s="97"/>
      <c r="E29" s="98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>
        <v>2</v>
      </c>
      <c r="U29" s="98">
        <f>(T29*1000)/62</f>
        <v>32.25806451612903</v>
      </c>
      <c r="V29" s="97"/>
      <c r="W29" s="98"/>
      <c r="X29" s="97">
        <v>8</v>
      </c>
      <c r="Y29" s="98">
        <f>(X29*1000)/52</f>
        <v>153.84615384615384</v>
      </c>
      <c r="Z29" s="97">
        <v>2</v>
      </c>
      <c r="AA29" s="98">
        <f>(Z29*1000)/53</f>
        <v>37.735849056603776</v>
      </c>
      <c r="AB29" s="99"/>
      <c r="AC29" s="98"/>
      <c r="AD29" s="100">
        <v>3</v>
      </c>
      <c r="AE29" s="98">
        <f t="shared" si="0"/>
        <v>223.84006741888663</v>
      </c>
    </row>
    <row r="30" spans="1:31" ht="18" customHeight="1">
      <c r="A30" s="17">
        <v>25</v>
      </c>
      <c r="B30" s="50" t="s">
        <v>86</v>
      </c>
      <c r="C30" s="52" t="s">
        <v>121</v>
      </c>
      <c r="D30" s="97"/>
      <c r="E30" s="98"/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>
        <v>9</v>
      </c>
      <c r="Q30" s="98">
        <f>(P30*1000)/54</f>
        <v>166.66666666666666</v>
      </c>
      <c r="R30" s="97"/>
      <c r="S30" s="98"/>
      <c r="T30" s="97">
        <v>8</v>
      </c>
      <c r="U30" s="98">
        <f>(T30*1000)/62</f>
        <v>129.03225806451613</v>
      </c>
      <c r="V30" s="97"/>
      <c r="W30" s="98"/>
      <c r="X30" s="97"/>
      <c r="Y30" s="98"/>
      <c r="Z30" s="97">
        <v>6</v>
      </c>
      <c r="AA30" s="98">
        <f>(Z30*1000)/53</f>
        <v>113.20754716981132</v>
      </c>
      <c r="AB30" s="99"/>
      <c r="AC30" s="98"/>
      <c r="AD30" s="100">
        <v>3</v>
      </c>
      <c r="AE30" s="98">
        <f t="shared" si="0"/>
        <v>408.9064719009941</v>
      </c>
    </row>
    <row r="31" spans="1:31" ht="18" customHeight="1">
      <c r="A31" s="17">
        <v>26</v>
      </c>
      <c r="B31" s="50" t="s">
        <v>140</v>
      </c>
      <c r="C31" s="52" t="s">
        <v>127</v>
      </c>
      <c r="D31" s="97">
        <v>25</v>
      </c>
      <c r="E31" s="98">
        <f>(D31*1000)/77</f>
        <v>324.6753246753247</v>
      </c>
      <c r="F31" s="97"/>
      <c r="G31" s="98"/>
      <c r="H31" s="97">
        <v>7</v>
      </c>
      <c r="I31" s="98">
        <f>(H31*1000)/38</f>
        <v>184.21052631578948</v>
      </c>
      <c r="J31" s="97"/>
      <c r="K31" s="98"/>
      <c r="L31" s="97"/>
      <c r="M31" s="98"/>
      <c r="N31" s="97"/>
      <c r="O31" s="98"/>
      <c r="P31" s="97"/>
      <c r="Q31" s="98"/>
      <c r="R31" s="97">
        <v>2</v>
      </c>
      <c r="S31" s="98">
        <f>(R31*1000)/51</f>
        <v>39.21568627450981</v>
      </c>
      <c r="T31" s="97"/>
      <c r="U31" s="98"/>
      <c r="V31" s="97"/>
      <c r="W31" s="98"/>
      <c r="X31" s="105"/>
      <c r="Y31" s="98"/>
      <c r="Z31" s="97"/>
      <c r="AA31" s="98"/>
      <c r="AB31" s="99"/>
      <c r="AC31" s="98"/>
      <c r="AD31" s="100">
        <v>3</v>
      </c>
      <c r="AE31" s="98">
        <f t="shared" si="0"/>
        <v>548.101537265624</v>
      </c>
    </row>
    <row r="32" spans="1:31" ht="18" customHeight="1">
      <c r="A32" s="17">
        <v>27</v>
      </c>
      <c r="B32" s="95" t="s">
        <v>50</v>
      </c>
      <c r="C32" s="52" t="s">
        <v>121</v>
      </c>
      <c r="D32" s="97">
        <v>7</v>
      </c>
      <c r="E32" s="98">
        <f>(D32*1000)/77</f>
        <v>90.9090909090909</v>
      </c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>
        <v>10</v>
      </c>
      <c r="Q32" s="98">
        <f>(P32*1000)/54</f>
        <v>185.1851851851852</v>
      </c>
      <c r="R32" s="97"/>
      <c r="S32" s="98"/>
      <c r="T32" s="97">
        <v>18</v>
      </c>
      <c r="U32" s="98">
        <f>(T32*1000)/62</f>
        <v>290.3225806451613</v>
      </c>
      <c r="V32" s="97"/>
      <c r="W32" s="98"/>
      <c r="X32" s="97"/>
      <c r="Y32" s="98"/>
      <c r="Z32" s="97"/>
      <c r="AA32" s="98"/>
      <c r="AB32" s="99"/>
      <c r="AC32" s="98"/>
      <c r="AD32" s="100">
        <v>3</v>
      </c>
      <c r="AE32" s="98">
        <f t="shared" si="0"/>
        <v>566.4168567394374</v>
      </c>
    </row>
    <row r="33" spans="1:31" s="15" customFormat="1" ht="18" customHeight="1">
      <c r="A33" s="17">
        <v>28</v>
      </c>
      <c r="B33" s="95" t="s">
        <v>99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>
        <v>10</v>
      </c>
      <c r="O33" s="98">
        <f>(N33*1000)/50</f>
        <v>200</v>
      </c>
      <c r="P33" s="97"/>
      <c r="Q33" s="98"/>
      <c r="R33" s="97"/>
      <c r="S33" s="98"/>
      <c r="T33" s="97"/>
      <c r="U33" s="98"/>
      <c r="V33" s="97"/>
      <c r="W33" s="98"/>
      <c r="X33" s="97">
        <v>14</v>
      </c>
      <c r="Y33" s="98">
        <f>(X33*1000)/52</f>
        <v>269.2307692307692</v>
      </c>
      <c r="Z33" s="97">
        <v>12</v>
      </c>
      <c r="AA33" s="98">
        <f>(Z33*1000)/53</f>
        <v>226.41509433962264</v>
      </c>
      <c r="AB33" s="99"/>
      <c r="AC33" s="98"/>
      <c r="AD33" s="100">
        <v>3</v>
      </c>
      <c r="AE33" s="98">
        <f t="shared" si="0"/>
        <v>695.6458635703918</v>
      </c>
    </row>
    <row r="34" spans="1:31" s="15" customFormat="1" ht="18" customHeight="1">
      <c r="A34" s="17">
        <v>29</v>
      </c>
      <c r="B34" s="50" t="s">
        <v>31</v>
      </c>
      <c r="C34" s="52" t="s">
        <v>121</v>
      </c>
      <c r="D34" s="97">
        <v>24</v>
      </c>
      <c r="E34" s="98">
        <f>(D34*1000)/77</f>
        <v>311.68831168831167</v>
      </c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>
        <v>5</v>
      </c>
      <c r="Q34" s="98">
        <f>(P34*1000)/54</f>
        <v>92.5925925925926</v>
      </c>
      <c r="R34" s="97"/>
      <c r="S34" s="98"/>
      <c r="T34" s="97"/>
      <c r="U34" s="98"/>
      <c r="V34" s="97"/>
      <c r="W34" s="98"/>
      <c r="X34" s="97"/>
      <c r="Y34" s="98"/>
      <c r="Z34" s="97">
        <v>25</v>
      </c>
      <c r="AA34" s="98">
        <f>(Z34*1000)/53</f>
        <v>471.6981132075472</v>
      </c>
      <c r="AB34" s="99"/>
      <c r="AC34" s="98"/>
      <c r="AD34" s="100">
        <v>3</v>
      </c>
      <c r="AE34" s="98">
        <f t="shared" si="0"/>
        <v>875.9790174884515</v>
      </c>
    </row>
    <row r="35" spans="1:31" s="15" customFormat="1" ht="18" customHeight="1">
      <c r="A35" s="17">
        <v>30</v>
      </c>
      <c r="B35" s="50" t="s">
        <v>298</v>
      </c>
      <c r="C35" s="52" t="s">
        <v>123</v>
      </c>
      <c r="D35" s="97"/>
      <c r="E35" s="98"/>
      <c r="F35" s="97"/>
      <c r="G35" s="98"/>
      <c r="H35" s="97">
        <v>15</v>
      </c>
      <c r="I35" s="98">
        <f>(H35*1000)/38</f>
        <v>394.7368421052632</v>
      </c>
      <c r="J35" s="97">
        <v>16</v>
      </c>
      <c r="K35" s="98">
        <f>(J35*1000)/51</f>
        <v>313.72549019607845</v>
      </c>
      <c r="L35" s="97"/>
      <c r="M35" s="98"/>
      <c r="N35" s="97"/>
      <c r="O35" s="98"/>
      <c r="P35" s="97"/>
      <c r="Q35" s="98"/>
      <c r="R35" s="97"/>
      <c r="S35" s="98"/>
      <c r="T35" s="97">
        <v>12</v>
      </c>
      <c r="U35" s="98">
        <f>(T35*1000)/62</f>
        <v>193.5483870967742</v>
      </c>
      <c r="V35" s="97"/>
      <c r="W35" s="98"/>
      <c r="X35" s="97"/>
      <c r="Y35" s="98"/>
      <c r="Z35" s="97"/>
      <c r="AA35" s="98"/>
      <c r="AB35" s="99"/>
      <c r="AC35" s="98"/>
      <c r="AD35" s="100">
        <v>3</v>
      </c>
      <c r="AE35" s="98">
        <f t="shared" si="0"/>
        <v>902.0107193981157</v>
      </c>
    </row>
    <row r="36" spans="1:31" s="15" customFormat="1" ht="18" customHeight="1">
      <c r="A36" s="17">
        <v>31</v>
      </c>
      <c r="B36" s="50" t="s">
        <v>174</v>
      </c>
      <c r="C36" s="52" t="s">
        <v>125</v>
      </c>
      <c r="D36" s="97"/>
      <c r="E36" s="98"/>
      <c r="F36" s="97"/>
      <c r="G36" s="98"/>
      <c r="H36" s="97"/>
      <c r="I36" s="98"/>
      <c r="J36" s="97">
        <v>17</v>
      </c>
      <c r="K36" s="98">
        <f>(J36*1000)/51</f>
        <v>333.3333333333333</v>
      </c>
      <c r="L36" s="97"/>
      <c r="M36" s="98"/>
      <c r="N36" s="97">
        <v>7</v>
      </c>
      <c r="O36" s="98">
        <f>(N36*1000)/50</f>
        <v>140</v>
      </c>
      <c r="P36" s="97"/>
      <c r="Q36" s="98"/>
      <c r="R36" s="97"/>
      <c r="S36" s="98"/>
      <c r="T36" s="97"/>
      <c r="U36" s="98"/>
      <c r="V36" s="97">
        <v>22</v>
      </c>
      <c r="W36" s="98">
        <f>(V36*1000)/45</f>
        <v>488.8888888888889</v>
      </c>
      <c r="X36" s="97"/>
      <c r="Y36" s="98"/>
      <c r="Z36" s="97"/>
      <c r="AA36" s="98"/>
      <c r="AB36" s="99"/>
      <c r="AC36" s="98"/>
      <c r="AD36" s="100">
        <v>3</v>
      </c>
      <c r="AE36" s="98">
        <f t="shared" si="0"/>
        <v>962.2222222222222</v>
      </c>
    </row>
    <row r="37" spans="1:31" s="15" customFormat="1" ht="18" customHeight="1">
      <c r="A37" s="17">
        <v>32</v>
      </c>
      <c r="B37" s="50" t="s">
        <v>132</v>
      </c>
      <c r="C37" s="52" t="s">
        <v>123</v>
      </c>
      <c r="D37" s="97"/>
      <c r="E37" s="98"/>
      <c r="F37" s="97"/>
      <c r="G37" s="98"/>
      <c r="H37" s="97"/>
      <c r="I37" s="98"/>
      <c r="J37" s="97">
        <v>25</v>
      </c>
      <c r="K37" s="98">
        <f>(J37*1000)/51</f>
        <v>490.19607843137254</v>
      </c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>
        <v>24</v>
      </c>
      <c r="Y37" s="98">
        <f>(X37*1000)/52</f>
        <v>461.53846153846155</v>
      </c>
      <c r="Z37" s="97">
        <v>1</v>
      </c>
      <c r="AA37" s="98">
        <f>(Z37*1000)/53</f>
        <v>18.867924528301888</v>
      </c>
      <c r="AB37" s="99"/>
      <c r="AC37" s="98"/>
      <c r="AD37" s="100">
        <v>3</v>
      </c>
      <c r="AE37" s="98">
        <f t="shared" si="0"/>
        <v>970.6024644981359</v>
      </c>
    </row>
    <row r="38" spans="1:31" s="15" customFormat="1" ht="18" customHeight="1">
      <c r="A38" s="17">
        <v>33</v>
      </c>
      <c r="B38" s="50" t="s">
        <v>38</v>
      </c>
      <c r="C38" s="52" t="s">
        <v>121</v>
      </c>
      <c r="D38" s="97"/>
      <c r="E38" s="98"/>
      <c r="F38" s="97"/>
      <c r="G38" s="98"/>
      <c r="H38" s="97">
        <v>14</v>
      </c>
      <c r="I38" s="98">
        <f>(H38*1000)/38</f>
        <v>368.42105263157896</v>
      </c>
      <c r="J38" s="97"/>
      <c r="K38" s="98"/>
      <c r="L38" s="97">
        <v>11</v>
      </c>
      <c r="M38" s="98">
        <f>(L38*1000)/54</f>
        <v>203.7037037037037</v>
      </c>
      <c r="N38" s="97"/>
      <c r="O38" s="98"/>
      <c r="P38" s="97"/>
      <c r="Q38" s="98"/>
      <c r="R38" s="97"/>
      <c r="S38" s="98"/>
      <c r="T38" s="97">
        <v>26</v>
      </c>
      <c r="U38" s="98">
        <f>(T38*1000)/62</f>
        <v>419.35483870967744</v>
      </c>
      <c r="V38" s="97"/>
      <c r="W38" s="98"/>
      <c r="X38" s="97"/>
      <c r="Y38" s="98"/>
      <c r="Z38" s="97"/>
      <c r="AA38" s="98"/>
      <c r="AB38" s="99"/>
      <c r="AC38" s="98"/>
      <c r="AD38" s="100">
        <v>3</v>
      </c>
      <c r="AE38" s="98">
        <f aca="true" t="shared" si="2" ref="AE38:AE69">E38+G38+I38+K38+M38+O38+Q38+S38+U38+W38+Y38+AA38+AC38</f>
        <v>991.4795950449601</v>
      </c>
    </row>
    <row r="39" spans="1:31" s="15" customFormat="1" ht="18" customHeight="1">
      <c r="A39" s="17">
        <v>34</v>
      </c>
      <c r="B39" s="50" t="s">
        <v>17</v>
      </c>
      <c r="C39" s="52" t="s">
        <v>121</v>
      </c>
      <c r="D39" s="97">
        <v>29</v>
      </c>
      <c r="E39" s="98">
        <f>(D39*1000)/77</f>
        <v>376.6233766233766</v>
      </c>
      <c r="F39" s="97"/>
      <c r="G39" s="98"/>
      <c r="H39" s="97"/>
      <c r="I39" s="98"/>
      <c r="J39" s="97"/>
      <c r="K39" s="98"/>
      <c r="L39" s="97"/>
      <c r="M39" s="98"/>
      <c r="N39" s="97">
        <v>21</v>
      </c>
      <c r="O39" s="98">
        <f>(N39*1000)/50</f>
        <v>420</v>
      </c>
      <c r="P39" s="97">
        <v>27</v>
      </c>
      <c r="Q39" s="98">
        <f>(P39*1000)/54</f>
        <v>500</v>
      </c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3</v>
      </c>
      <c r="AE39" s="98">
        <f t="shared" si="2"/>
        <v>1296.6233766233765</v>
      </c>
    </row>
    <row r="40" spans="1:31" s="15" customFormat="1" ht="18" customHeight="1">
      <c r="A40" s="17">
        <v>35</v>
      </c>
      <c r="B40" s="50" t="s">
        <v>126</v>
      </c>
      <c r="C40" s="52" t="s">
        <v>127</v>
      </c>
      <c r="D40" s="97">
        <v>6</v>
      </c>
      <c r="E40" s="98">
        <f>(D40*1000)/77</f>
        <v>77.92207792207792</v>
      </c>
      <c r="F40" s="97">
        <v>9</v>
      </c>
      <c r="G40" s="98">
        <f>(F40*1000)/79</f>
        <v>113.92405063291139</v>
      </c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2</v>
      </c>
      <c r="AE40" s="98">
        <f t="shared" si="2"/>
        <v>191.84612855498932</v>
      </c>
    </row>
    <row r="41" spans="1:31" s="15" customFormat="1" ht="18" customHeight="1">
      <c r="A41" s="17">
        <v>36</v>
      </c>
      <c r="B41" s="95" t="s">
        <v>24</v>
      </c>
      <c r="C41" s="52" t="s">
        <v>121</v>
      </c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>
        <v>7</v>
      </c>
      <c r="Q41" s="98">
        <f>(P41*1000)/54</f>
        <v>129.62962962962962</v>
      </c>
      <c r="R41" s="97"/>
      <c r="S41" s="98"/>
      <c r="T41" s="97">
        <v>4</v>
      </c>
      <c r="U41" s="98">
        <f>(T41*1000)/62</f>
        <v>64.51612903225806</v>
      </c>
      <c r="V41" s="97"/>
      <c r="W41" s="98"/>
      <c r="X41" s="97"/>
      <c r="Y41" s="98"/>
      <c r="Z41" s="97"/>
      <c r="AA41" s="98"/>
      <c r="AB41" s="99"/>
      <c r="AC41" s="98"/>
      <c r="AD41" s="100">
        <v>2</v>
      </c>
      <c r="AE41" s="98">
        <f t="shared" si="2"/>
        <v>194.14575866188767</v>
      </c>
    </row>
    <row r="42" spans="1:31" s="15" customFormat="1" ht="18" customHeight="1">
      <c r="A42" s="17">
        <v>37</v>
      </c>
      <c r="B42" s="45" t="s">
        <v>152</v>
      </c>
      <c r="C42" s="52" t="s">
        <v>123</v>
      </c>
      <c r="D42" s="97"/>
      <c r="E42" s="98"/>
      <c r="F42" s="97">
        <v>22</v>
      </c>
      <c r="G42" s="98">
        <f>(F42*1000)/79</f>
        <v>278.4810126582278</v>
      </c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>
        <v>1</v>
      </c>
      <c r="Y42" s="98">
        <f>(X42*1000)/52</f>
        <v>19.23076923076923</v>
      </c>
      <c r="Z42" s="97"/>
      <c r="AA42" s="98"/>
      <c r="AB42" s="99"/>
      <c r="AC42" s="98"/>
      <c r="AD42" s="100">
        <v>2</v>
      </c>
      <c r="AE42" s="98">
        <f t="shared" si="2"/>
        <v>297.71178188899705</v>
      </c>
    </row>
    <row r="43" spans="1:31" s="15" customFormat="1" ht="18" customHeight="1">
      <c r="A43" s="17">
        <v>38</v>
      </c>
      <c r="B43" s="50" t="s">
        <v>89</v>
      </c>
      <c r="C43" s="52" t="s">
        <v>121</v>
      </c>
      <c r="D43" s="97"/>
      <c r="E43" s="98"/>
      <c r="F43" s="97"/>
      <c r="G43" s="98"/>
      <c r="H43" s="97"/>
      <c r="I43" s="98"/>
      <c r="J43" s="97"/>
      <c r="K43" s="98"/>
      <c r="L43" s="97">
        <v>3</v>
      </c>
      <c r="M43" s="98">
        <f>(L43*1000)/54</f>
        <v>55.55555555555556</v>
      </c>
      <c r="N43" s="97"/>
      <c r="O43" s="98"/>
      <c r="P43" s="97"/>
      <c r="Q43" s="98"/>
      <c r="R43" s="97">
        <v>15</v>
      </c>
      <c r="S43" s="98">
        <f>(R43*1000)/51</f>
        <v>294.11764705882354</v>
      </c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2"/>
        <v>349.6732026143791</v>
      </c>
    </row>
    <row r="44" spans="1:31" s="15" customFormat="1" ht="18" customHeight="1">
      <c r="A44" s="17">
        <v>39</v>
      </c>
      <c r="B44" s="50" t="s">
        <v>34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>
        <v>14</v>
      </c>
      <c r="M44" s="98">
        <f>(L44*1000)/54</f>
        <v>259.25925925925924</v>
      </c>
      <c r="N44" s="97"/>
      <c r="O44" s="98"/>
      <c r="P44" s="97"/>
      <c r="Q44" s="98"/>
      <c r="R44" s="97">
        <v>8</v>
      </c>
      <c r="S44" s="98">
        <f>(R44*1000)/51</f>
        <v>156.86274509803923</v>
      </c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 t="shared" si="2"/>
        <v>416.12200435729847</v>
      </c>
    </row>
    <row r="45" spans="1:31" s="15" customFormat="1" ht="18" customHeight="1">
      <c r="A45" s="17">
        <v>40</v>
      </c>
      <c r="B45" s="50" t="s">
        <v>137</v>
      </c>
      <c r="C45" s="52" t="s">
        <v>123</v>
      </c>
      <c r="D45" s="97">
        <v>8</v>
      </c>
      <c r="E45" s="98">
        <f>(D45*1000)/77</f>
        <v>103.8961038961039</v>
      </c>
      <c r="F45" s="97">
        <v>27</v>
      </c>
      <c r="G45" s="98">
        <f>(F45*1000)/79</f>
        <v>341.7721518987342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>
        <v>2</v>
      </c>
      <c r="AE45" s="98">
        <f t="shared" si="2"/>
        <v>445.6682557948381</v>
      </c>
    </row>
    <row r="46" spans="1:31" s="15" customFormat="1" ht="18" customHeight="1">
      <c r="A46" s="17">
        <v>41</v>
      </c>
      <c r="B46" s="50" t="s">
        <v>124</v>
      </c>
      <c r="C46" s="52" t="s">
        <v>125</v>
      </c>
      <c r="D46" s="97"/>
      <c r="E46" s="98"/>
      <c r="F46" s="97">
        <v>4</v>
      </c>
      <c r="G46" s="98">
        <f>(F46*1000)/79</f>
        <v>50.63291139240506</v>
      </c>
      <c r="H46" s="97">
        <v>16</v>
      </c>
      <c r="I46" s="98">
        <f>(H46*1000)/38</f>
        <v>421.05263157894734</v>
      </c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 t="shared" si="2"/>
        <v>471.6855429713524</v>
      </c>
    </row>
    <row r="47" spans="1:31" s="15" customFormat="1" ht="18" customHeight="1">
      <c r="A47" s="17">
        <v>42</v>
      </c>
      <c r="B47" s="50" t="s">
        <v>302</v>
      </c>
      <c r="C47" s="52" t="s">
        <v>123</v>
      </c>
      <c r="D47" s="97"/>
      <c r="E47" s="98"/>
      <c r="F47" s="97">
        <v>20</v>
      </c>
      <c r="G47" s="98">
        <f>(F47*1000)/79</f>
        <v>253.16455696202533</v>
      </c>
      <c r="H47" s="97"/>
      <c r="I47" s="98"/>
      <c r="J47" s="97"/>
      <c r="K47" s="98"/>
      <c r="L47" s="97"/>
      <c r="M47" s="98"/>
      <c r="N47" s="97"/>
      <c r="O47" s="98"/>
      <c r="P47" s="97">
        <v>13</v>
      </c>
      <c r="Q47" s="98">
        <f>(P47*1000)/54</f>
        <v>240.74074074074073</v>
      </c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2"/>
        <v>493.90529770276606</v>
      </c>
    </row>
    <row r="48" spans="1:31" s="15" customFormat="1" ht="18" customHeight="1">
      <c r="A48" s="17">
        <v>43</v>
      </c>
      <c r="B48" s="50" t="s">
        <v>392</v>
      </c>
      <c r="C48" s="52" t="s">
        <v>123</v>
      </c>
      <c r="D48" s="97"/>
      <c r="E48" s="98"/>
      <c r="F48" s="102"/>
      <c r="G48" s="98"/>
      <c r="H48" s="97"/>
      <c r="I48" s="98"/>
      <c r="J48" s="97">
        <v>5</v>
      </c>
      <c r="K48" s="98">
        <f>(J48*1000)/51</f>
        <v>98.03921568627452</v>
      </c>
      <c r="L48" s="97">
        <v>22</v>
      </c>
      <c r="M48" s="98">
        <f>(L48*1000)/54</f>
        <v>407.4074074074074</v>
      </c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 t="shared" si="2"/>
        <v>505.4466230936819</v>
      </c>
    </row>
    <row r="49" spans="1:31" s="15" customFormat="1" ht="18" customHeight="1">
      <c r="A49" s="17">
        <v>44</v>
      </c>
      <c r="B49" s="45" t="s">
        <v>15</v>
      </c>
      <c r="C49" s="52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>
        <v>21</v>
      </c>
      <c r="Q49" s="98">
        <f>(P49*1000)/54</f>
        <v>388.8888888888889</v>
      </c>
      <c r="R49" s="97"/>
      <c r="S49" s="98"/>
      <c r="T49" s="97"/>
      <c r="U49" s="98"/>
      <c r="V49" s="97"/>
      <c r="W49" s="98"/>
      <c r="X49" s="97">
        <v>10</v>
      </c>
      <c r="Y49" s="98">
        <f>(X49*1000)/52</f>
        <v>192.30769230769232</v>
      </c>
      <c r="Z49" s="97"/>
      <c r="AA49" s="98"/>
      <c r="AB49" s="99"/>
      <c r="AC49" s="98"/>
      <c r="AD49" s="100">
        <v>2</v>
      </c>
      <c r="AE49" s="98">
        <f t="shared" si="2"/>
        <v>581.1965811965813</v>
      </c>
    </row>
    <row r="50" spans="1:31" s="15" customFormat="1" ht="18" customHeight="1">
      <c r="A50" s="17">
        <v>45</v>
      </c>
      <c r="B50" s="50" t="s">
        <v>157</v>
      </c>
      <c r="C50" s="52" t="s">
        <v>123</v>
      </c>
      <c r="D50" s="97"/>
      <c r="E50" s="98"/>
      <c r="F50" s="97">
        <v>12</v>
      </c>
      <c r="G50" s="98">
        <f>(F50*1000)/79</f>
        <v>151.8987341772152</v>
      </c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>
        <v>28</v>
      </c>
      <c r="U50" s="98">
        <f>(T50*1000)/62</f>
        <v>451.61290322580646</v>
      </c>
      <c r="V50" s="97"/>
      <c r="W50" s="98"/>
      <c r="X50" s="97"/>
      <c r="Y50" s="98"/>
      <c r="Z50" s="97"/>
      <c r="AA50" s="98"/>
      <c r="AB50" s="99"/>
      <c r="AC50" s="98"/>
      <c r="AD50" s="100">
        <v>2</v>
      </c>
      <c r="AE50" s="98">
        <f t="shared" si="2"/>
        <v>603.5116374030217</v>
      </c>
    </row>
    <row r="51" spans="1:31" s="15" customFormat="1" ht="18" customHeight="1">
      <c r="A51" s="17">
        <v>46</v>
      </c>
      <c r="B51" s="50" t="s">
        <v>133</v>
      </c>
      <c r="C51" s="52" t="s">
        <v>125</v>
      </c>
      <c r="D51" s="97"/>
      <c r="E51" s="98"/>
      <c r="F51" s="97"/>
      <c r="G51" s="98"/>
      <c r="H51" s="97"/>
      <c r="I51" s="98"/>
      <c r="J51" s="97"/>
      <c r="K51" s="98"/>
      <c r="L51" s="97">
        <v>23</v>
      </c>
      <c r="M51" s="98">
        <f>(L51*1000)/54</f>
        <v>425.9259259259259</v>
      </c>
      <c r="N51" s="97">
        <v>13</v>
      </c>
      <c r="O51" s="98">
        <f>(N51*1000)/50</f>
        <v>260</v>
      </c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>
        <v>2</v>
      </c>
      <c r="AE51" s="98">
        <f t="shared" si="2"/>
        <v>685.9259259259259</v>
      </c>
    </row>
    <row r="52" spans="1:31" s="15" customFormat="1" ht="18" customHeight="1">
      <c r="A52" s="17">
        <v>47</v>
      </c>
      <c r="B52" s="50" t="s">
        <v>136</v>
      </c>
      <c r="C52" s="52" t="s">
        <v>125</v>
      </c>
      <c r="D52" s="97"/>
      <c r="E52" s="98"/>
      <c r="F52" s="97">
        <v>32</v>
      </c>
      <c r="G52" s="98">
        <f>(F52*1000)/79</f>
        <v>405.0632911392405</v>
      </c>
      <c r="H52" s="97"/>
      <c r="I52" s="98"/>
      <c r="J52" s="97"/>
      <c r="K52" s="98"/>
      <c r="L52" s="97"/>
      <c r="M52" s="98"/>
      <c r="N52" s="97">
        <v>16</v>
      </c>
      <c r="O52" s="98">
        <f>(N52*1000)/50</f>
        <v>320</v>
      </c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2</v>
      </c>
      <c r="AE52" s="98">
        <f t="shared" si="2"/>
        <v>725.0632911392405</v>
      </c>
    </row>
    <row r="53" spans="1:31" s="15" customFormat="1" ht="18" customHeight="1">
      <c r="A53" s="17">
        <v>48</v>
      </c>
      <c r="B53" s="50" t="s">
        <v>138</v>
      </c>
      <c r="C53" s="52" t="s">
        <v>127</v>
      </c>
      <c r="D53" s="97">
        <v>20</v>
      </c>
      <c r="E53" s="98">
        <f>(D53*1000)/77</f>
        <v>259.7402597402597</v>
      </c>
      <c r="F53" s="97"/>
      <c r="G53" s="98"/>
      <c r="H53" s="97">
        <v>19</v>
      </c>
      <c r="I53" s="98">
        <f>(H53*1000)/38</f>
        <v>500</v>
      </c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2</v>
      </c>
      <c r="AE53" s="98">
        <f t="shared" si="2"/>
        <v>759.7402597402597</v>
      </c>
    </row>
    <row r="54" spans="1:32" s="15" customFormat="1" ht="18" customHeight="1">
      <c r="A54" s="17">
        <v>49</v>
      </c>
      <c r="B54" s="45" t="s">
        <v>176</v>
      </c>
      <c r="C54" s="52" t="s">
        <v>127</v>
      </c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>
        <v>15</v>
      </c>
      <c r="O54" s="98">
        <f>(N54*1000)/50</f>
        <v>300</v>
      </c>
      <c r="P54" s="97"/>
      <c r="Q54" s="98"/>
      <c r="R54" s="97"/>
      <c r="S54" s="98"/>
      <c r="T54" s="97">
        <v>30</v>
      </c>
      <c r="U54" s="98">
        <f>(T54*1000)/62</f>
        <v>483.8709677419355</v>
      </c>
      <c r="V54" s="97"/>
      <c r="W54" s="98"/>
      <c r="X54" s="97"/>
      <c r="Y54" s="98"/>
      <c r="Z54" s="97"/>
      <c r="AA54" s="98"/>
      <c r="AB54" s="99"/>
      <c r="AC54" s="98"/>
      <c r="AD54" s="100">
        <v>2</v>
      </c>
      <c r="AE54" s="98">
        <f t="shared" si="2"/>
        <v>783.8709677419355</v>
      </c>
      <c r="AF54"/>
    </row>
    <row r="55" spans="1:32" s="15" customFormat="1" ht="18" customHeight="1">
      <c r="A55" s="17">
        <v>50</v>
      </c>
      <c r="B55" s="45" t="s">
        <v>94</v>
      </c>
      <c r="C55" s="52" t="s">
        <v>121</v>
      </c>
      <c r="D55" s="97"/>
      <c r="E55" s="98"/>
      <c r="F55" s="100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>
        <v>29</v>
      </c>
      <c r="U55" s="98">
        <f>(T55*1000)/62</f>
        <v>467.741935483871</v>
      </c>
      <c r="V55" s="97"/>
      <c r="W55" s="98"/>
      <c r="X55" s="97">
        <v>19</v>
      </c>
      <c r="Y55" s="98">
        <f>(X55*1000)/52</f>
        <v>365.38461538461536</v>
      </c>
      <c r="Z55" s="97"/>
      <c r="AA55" s="98"/>
      <c r="AB55" s="99"/>
      <c r="AC55" s="98"/>
      <c r="AD55" s="100">
        <v>2</v>
      </c>
      <c r="AE55" s="98">
        <f t="shared" si="2"/>
        <v>833.1265508684863</v>
      </c>
      <c r="AF55"/>
    </row>
    <row r="56" spans="1:31" ht="18" customHeight="1">
      <c r="A56" s="17">
        <v>51</v>
      </c>
      <c r="B56" s="45" t="s">
        <v>237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>
        <v>1</v>
      </c>
      <c r="W56" s="98">
        <f>(V56*1000)/45</f>
        <v>22.22222222222222</v>
      </c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22.22222222222222</v>
      </c>
    </row>
    <row r="57" spans="1:31" ht="18" customHeight="1">
      <c r="A57" s="17">
        <v>52</v>
      </c>
      <c r="B57" s="45" t="s">
        <v>61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>
        <v>3</v>
      </c>
      <c r="AA57" s="98">
        <f>(Z57*1000)/53</f>
        <v>56.60377358490566</v>
      </c>
      <c r="AB57" s="99"/>
      <c r="AC57" s="98"/>
      <c r="AD57" s="100">
        <v>1</v>
      </c>
      <c r="AE57" s="98">
        <f t="shared" si="2"/>
        <v>56.60377358490566</v>
      </c>
    </row>
    <row r="58" spans="1:31" ht="18" customHeight="1">
      <c r="A58" s="17">
        <v>53</v>
      </c>
      <c r="B58" s="50" t="s">
        <v>130</v>
      </c>
      <c r="C58" s="52" t="s">
        <v>125</v>
      </c>
      <c r="D58" s="97"/>
      <c r="E58" s="98"/>
      <c r="F58" s="97"/>
      <c r="G58" s="98"/>
      <c r="H58" s="97"/>
      <c r="I58" s="98"/>
      <c r="J58" s="97"/>
      <c r="K58" s="98"/>
      <c r="L58" s="97">
        <v>5</v>
      </c>
      <c r="M58" s="98">
        <f>(L58*1000)/54</f>
        <v>92.5925925925926</v>
      </c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92.5925925925926</v>
      </c>
    </row>
    <row r="59" spans="1:31" ht="18" customHeight="1">
      <c r="A59" s="17">
        <v>54</v>
      </c>
      <c r="B59" s="95" t="s">
        <v>25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>
        <v>8</v>
      </c>
      <c r="M59" s="98">
        <f>(L59*1000)/54</f>
        <v>148.14814814814815</v>
      </c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148.14814814814815</v>
      </c>
    </row>
    <row r="60" spans="1:31" ht="18" customHeight="1">
      <c r="A60" s="17">
        <v>55</v>
      </c>
      <c r="B60" s="50" t="s">
        <v>142</v>
      </c>
      <c r="C60" s="52" t="s">
        <v>123</v>
      </c>
      <c r="D60" s="97"/>
      <c r="E60" s="98"/>
      <c r="F60" s="97"/>
      <c r="G60" s="98"/>
      <c r="H60" s="97"/>
      <c r="I60" s="98"/>
      <c r="J60" s="97">
        <v>8</v>
      </c>
      <c r="K60" s="98">
        <f>(J60*1000)/51</f>
        <v>156.86274509803923</v>
      </c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2"/>
        <v>156.86274509803923</v>
      </c>
    </row>
    <row r="61" spans="1:31" ht="18" customHeight="1">
      <c r="A61" s="17">
        <v>56</v>
      </c>
      <c r="B61" s="45" t="s">
        <v>391</v>
      </c>
      <c r="C61" s="52" t="s">
        <v>123</v>
      </c>
      <c r="D61" s="97"/>
      <c r="E61" s="98"/>
      <c r="F61" s="97">
        <v>17</v>
      </c>
      <c r="G61" s="98">
        <f>(F61*1000)/79</f>
        <v>215.18987341772151</v>
      </c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2"/>
        <v>215.18987341772151</v>
      </c>
    </row>
    <row r="62" spans="1:31" ht="18" customHeight="1">
      <c r="A62" s="17">
        <v>57</v>
      </c>
      <c r="B62" s="45" t="s">
        <v>242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>
        <v>14</v>
      </c>
      <c r="Q62" s="98">
        <f>(P62*1000)/54</f>
        <v>259.25925925925924</v>
      </c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 t="shared" si="2"/>
        <v>259.25925925925924</v>
      </c>
    </row>
    <row r="63" spans="1:31" ht="18" customHeight="1">
      <c r="A63" s="17">
        <v>58</v>
      </c>
      <c r="B63" s="50" t="s">
        <v>131</v>
      </c>
      <c r="C63" s="52" t="s">
        <v>127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>
        <v>12</v>
      </c>
      <c r="W63" s="98">
        <f>(V63*1000)/45</f>
        <v>266.6666666666667</v>
      </c>
      <c r="X63" s="97"/>
      <c r="Y63" s="98"/>
      <c r="Z63" s="97"/>
      <c r="AA63" s="98"/>
      <c r="AB63" s="99"/>
      <c r="AC63" s="98"/>
      <c r="AD63" s="100">
        <v>1</v>
      </c>
      <c r="AE63" s="98">
        <f t="shared" si="2"/>
        <v>266.6666666666667</v>
      </c>
    </row>
    <row r="64" spans="1:31" ht="18" customHeight="1">
      <c r="A64" s="17">
        <v>59</v>
      </c>
      <c r="B64" s="45" t="s">
        <v>44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>
        <v>16</v>
      </c>
      <c r="Q64" s="98">
        <f>(P64*1000)/54</f>
        <v>296.2962962962963</v>
      </c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2"/>
        <v>296.2962962962963</v>
      </c>
    </row>
    <row r="65" spans="1:31" ht="18" customHeight="1">
      <c r="A65" s="17">
        <v>60</v>
      </c>
      <c r="B65" s="45" t="s">
        <v>48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>
        <v>21</v>
      </c>
      <c r="U65" s="98">
        <f>(T65*1000)/62</f>
        <v>338.7096774193548</v>
      </c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 t="shared" si="2"/>
        <v>338.7096774193548</v>
      </c>
    </row>
    <row r="66" spans="1:31" ht="18" customHeight="1">
      <c r="A66" s="17">
        <v>61</v>
      </c>
      <c r="B66" s="95" t="s">
        <v>33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>
        <v>21</v>
      </c>
      <c r="S66" s="98">
        <f>(R66*1000)/51</f>
        <v>411.7647058823529</v>
      </c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 t="shared" si="2"/>
        <v>411.7647058823529</v>
      </c>
    </row>
    <row r="67" spans="1:31" ht="18" customHeight="1">
      <c r="A67" s="17">
        <v>62</v>
      </c>
      <c r="B67" s="50" t="s">
        <v>22</v>
      </c>
      <c r="C67" s="52" t="s">
        <v>121</v>
      </c>
      <c r="D67" s="97">
        <v>38</v>
      </c>
      <c r="E67" s="98">
        <f>(D67*1000)/77</f>
        <v>493.5064935064935</v>
      </c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>
        <v>1</v>
      </c>
      <c r="AE67" s="98">
        <f t="shared" si="2"/>
        <v>493.5064935064935</v>
      </c>
    </row>
    <row r="68" spans="1:31" ht="18" customHeight="1">
      <c r="A68" s="17">
        <v>63</v>
      </c>
      <c r="B68" s="45" t="s">
        <v>46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0" t="s">
        <v>96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94" t="s">
        <v>384</v>
      </c>
      <c r="C70" s="52" t="s">
        <v>125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50" t="s">
        <v>40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45" t="s">
        <v>36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45" t="s">
        <v>49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45" t="s">
        <v>397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45" t="s">
        <v>395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45" t="s">
        <v>394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J4:K4"/>
    <mergeCell ref="L4:M4"/>
    <mergeCell ref="N4:O4"/>
    <mergeCell ref="P4:Q4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tabSelected="1" zoomScale="70" zoomScaleNormal="70" workbookViewId="0" topLeftCell="A1">
      <selection activeCell="N13" sqref="N13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82</v>
      </c>
      <c r="K4" s="116"/>
      <c r="L4" s="115" t="s">
        <v>6</v>
      </c>
      <c r="M4" s="116"/>
      <c r="N4" s="115" t="s">
        <v>102</v>
      </c>
      <c r="O4" s="116"/>
      <c r="P4" s="115" t="s">
        <v>6</v>
      </c>
      <c r="Q4" s="128"/>
      <c r="R4" s="115" t="s">
        <v>82</v>
      </c>
      <c r="S4" s="116"/>
      <c r="T4" s="115" t="s">
        <v>81</v>
      </c>
      <c r="U4" s="116"/>
      <c r="V4" s="115" t="s">
        <v>8</v>
      </c>
      <c r="W4" s="116"/>
      <c r="X4" s="115" t="s">
        <v>400</v>
      </c>
      <c r="Y4" s="116"/>
      <c r="Z4" s="115" t="s">
        <v>173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139</v>
      </c>
      <c r="C6" s="52" t="s">
        <v>123</v>
      </c>
      <c r="D6" s="97">
        <v>1</v>
      </c>
      <c r="E6" s="98">
        <f>(D6*1000)/77</f>
        <v>12.987012987012987</v>
      </c>
      <c r="F6" s="97"/>
      <c r="G6" s="98"/>
      <c r="H6" s="97">
        <v>12</v>
      </c>
      <c r="I6" s="98"/>
      <c r="J6" s="97">
        <v>3</v>
      </c>
      <c r="K6" s="98">
        <f>(J6*1000)/51</f>
        <v>58.8235294117647</v>
      </c>
      <c r="L6" s="97">
        <v>17</v>
      </c>
      <c r="M6" s="98"/>
      <c r="N6" s="97"/>
      <c r="O6" s="98"/>
      <c r="P6" s="97"/>
      <c r="Q6" s="98"/>
      <c r="R6" s="97">
        <v>1</v>
      </c>
      <c r="S6" s="98">
        <f>(R6*1000)/51</f>
        <v>19.607843137254903</v>
      </c>
      <c r="T6" s="97"/>
      <c r="U6" s="98"/>
      <c r="V6" s="97"/>
      <c r="W6" s="98"/>
      <c r="X6" s="97">
        <v>2</v>
      </c>
      <c r="Y6" s="98">
        <f>(X6*1000)/52</f>
        <v>38.46153846153846</v>
      </c>
      <c r="Z6" s="97">
        <v>13</v>
      </c>
      <c r="AA6" s="98">
        <f>(Z6*1000)/53</f>
        <v>245.28301886792454</v>
      </c>
      <c r="AB6" s="99"/>
      <c r="AC6" s="98"/>
      <c r="AD6" s="100">
        <v>5</v>
      </c>
      <c r="AE6" s="98">
        <f>E6+G6+I6+K6+M6+O6+Q6+S6+U6+W6+Y6+AA6+AC6</f>
        <v>375.16294286549555</v>
      </c>
      <c r="AF6" s="16"/>
    </row>
    <row r="7" spans="1:32" s="15" customFormat="1" ht="18" customHeight="1">
      <c r="A7" s="17">
        <v>2</v>
      </c>
      <c r="B7" s="50" t="s">
        <v>135</v>
      </c>
      <c r="C7" s="52" t="s">
        <v>127</v>
      </c>
      <c r="D7" s="97">
        <v>4</v>
      </c>
      <c r="E7" s="98">
        <f>(D7*1000)/77</f>
        <v>51.94805194805195</v>
      </c>
      <c r="F7" s="97">
        <v>14</v>
      </c>
      <c r="G7" s="98">
        <f>(F7*1000)/79</f>
        <v>177.21518987341773</v>
      </c>
      <c r="H7" s="97"/>
      <c r="I7" s="98"/>
      <c r="J7" s="97">
        <v>15</v>
      </c>
      <c r="K7" s="98"/>
      <c r="L7" s="97">
        <v>15</v>
      </c>
      <c r="M7" s="98"/>
      <c r="N7" s="97">
        <v>8</v>
      </c>
      <c r="O7" s="98">
        <f>(N7*1000)/50</f>
        <v>160</v>
      </c>
      <c r="P7" s="97"/>
      <c r="Q7" s="98"/>
      <c r="R7" s="97"/>
      <c r="S7" s="98"/>
      <c r="T7" s="97"/>
      <c r="U7" s="98"/>
      <c r="V7" s="97">
        <v>3</v>
      </c>
      <c r="W7" s="98">
        <f>(V7*1000)/45</f>
        <v>66.66666666666667</v>
      </c>
      <c r="X7" s="97"/>
      <c r="Y7" s="98"/>
      <c r="Z7" s="97"/>
      <c r="AA7" s="98"/>
      <c r="AB7" s="99">
        <v>2</v>
      </c>
      <c r="AC7" s="98">
        <f>(AB7*1000)/43</f>
        <v>46.51162790697674</v>
      </c>
      <c r="AD7" s="100">
        <v>5</v>
      </c>
      <c r="AE7" s="98">
        <f>E7+G7+I7+K7+M7+O7+Q7+S7+U7+W7+Y7+AA7+AC7</f>
        <v>502.3415363951131</v>
      </c>
      <c r="AF7" s="16"/>
    </row>
    <row r="8" spans="1:32" ht="18" customHeight="1">
      <c r="A8" s="17">
        <v>3</v>
      </c>
      <c r="B8" s="95" t="s">
        <v>129</v>
      </c>
      <c r="C8" s="52" t="s">
        <v>127</v>
      </c>
      <c r="D8" s="97"/>
      <c r="E8" s="98"/>
      <c r="F8" s="97">
        <v>2</v>
      </c>
      <c r="G8" s="98">
        <f>(F8*1000)/79</f>
        <v>25.31645569620253</v>
      </c>
      <c r="H8" s="97"/>
      <c r="I8" s="98"/>
      <c r="J8" s="97">
        <v>11</v>
      </c>
      <c r="K8" s="98">
        <f>(J8*1000)/51</f>
        <v>215.68627450980392</v>
      </c>
      <c r="L8" s="97">
        <v>1</v>
      </c>
      <c r="M8" s="98">
        <f>(L8*1000)/54</f>
        <v>18.51851851851852</v>
      </c>
      <c r="N8" s="97">
        <v>14</v>
      </c>
      <c r="O8" s="98"/>
      <c r="P8" s="97"/>
      <c r="Q8" s="98"/>
      <c r="R8" s="97">
        <v>6</v>
      </c>
      <c r="S8" s="98">
        <f>(R8*1000)/51</f>
        <v>117.6470588235294</v>
      </c>
      <c r="T8" s="97"/>
      <c r="U8" s="98"/>
      <c r="V8" s="97"/>
      <c r="W8" s="98"/>
      <c r="X8" s="97"/>
      <c r="Y8" s="98"/>
      <c r="Z8" s="97">
        <v>14</v>
      </c>
      <c r="AA8" s="98">
        <f>(Z8*1000)/53</f>
        <v>264.1509433962264</v>
      </c>
      <c r="AB8" s="99">
        <v>21</v>
      </c>
      <c r="AC8" s="98"/>
      <c r="AD8" s="100">
        <v>5</v>
      </c>
      <c r="AE8" s="98">
        <f>E8+G8+I8+K8+M8+O8+Q8+S8+U8+W8+Y8+AA8+AC8</f>
        <v>641.3192509442808</v>
      </c>
      <c r="AF8" s="2"/>
    </row>
    <row r="9" spans="1:32" ht="18" customHeight="1">
      <c r="A9" s="17">
        <v>4</v>
      </c>
      <c r="B9" s="50" t="s">
        <v>91</v>
      </c>
      <c r="C9" s="52" t="s">
        <v>121</v>
      </c>
      <c r="D9" s="97"/>
      <c r="E9" s="98"/>
      <c r="F9" s="97">
        <v>21</v>
      </c>
      <c r="G9" s="98">
        <f>(F9*1000)/79</f>
        <v>265.82278481012656</v>
      </c>
      <c r="H9" s="97">
        <v>2</v>
      </c>
      <c r="I9" s="98">
        <f>(H9*1000)/38</f>
        <v>52.63157894736842</v>
      </c>
      <c r="J9" s="97">
        <v>1</v>
      </c>
      <c r="K9" s="98">
        <f>(J9*1000)/51</f>
        <v>19.607843137254903</v>
      </c>
      <c r="L9" s="97"/>
      <c r="M9" s="98"/>
      <c r="N9" s="97"/>
      <c r="O9" s="98"/>
      <c r="P9" s="97"/>
      <c r="Q9" s="98"/>
      <c r="R9" s="97"/>
      <c r="S9" s="98"/>
      <c r="T9" s="97"/>
      <c r="U9" s="98"/>
      <c r="V9" s="97">
        <v>8</v>
      </c>
      <c r="W9" s="98">
        <f>(V9*1000)/45</f>
        <v>177.77777777777777</v>
      </c>
      <c r="X9" s="97">
        <v>7</v>
      </c>
      <c r="Y9" s="98">
        <f>(X9*1000)/52</f>
        <v>134.6153846153846</v>
      </c>
      <c r="Z9" s="97">
        <v>17</v>
      </c>
      <c r="AA9" s="98"/>
      <c r="AB9" s="99"/>
      <c r="AC9" s="98"/>
      <c r="AD9" s="100">
        <v>5</v>
      </c>
      <c r="AE9" s="98">
        <f>E9+G9+I9+K9+M9+O9+Q9+S9+U9+W9+Y9+AA9+AC9</f>
        <v>650.4553692879123</v>
      </c>
      <c r="AF9" s="2"/>
    </row>
    <row r="10" spans="1:32" ht="18" customHeight="1">
      <c r="A10" s="17">
        <v>5</v>
      </c>
      <c r="B10" s="50" t="s">
        <v>47</v>
      </c>
      <c r="C10" s="52" t="s">
        <v>121</v>
      </c>
      <c r="D10" s="97">
        <v>28</v>
      </c>
      <c r="E10" s="98">
        <f>(D10*1000)/77</f>
        <v>363.6363636363636</v>
      </c>
      <c r="F10" s="97"/>
      <c r="G10" s="98"/>
      <c r="H10" s="97"/>
      <c r="I10" s="98"/>
      <c r="J10" s="97"/>
      <c r="K10" s="98"/>
      <c r="L10" s="97">
        <v>2</v>
      </c>
      <c r="M10" s="98">
        <f>(L10*1000)/54</f>
        <v>37.03703703703704</v>
      </c>
      <c r="N10" s="97">
        <v>1</v>
      </c>
      <c r="O10" s="98">
        <f>(N10*1000)/50</f>
        <v>20</v>
      </c>
      <c r="P10" s="97"/>
      <c r="Q10" s="98"/>
      <c r="R10" s="97"/>
      <c r="S10" s="98"/>
      <c r="T10" s="97">
        <v>14</v>
      </c>
      <c r="U10" s="98">
        <f>(T10*1000)/62</f>
        <v>225.80645161290323</v>
      </c>
      <c r="V10" s="97"/>
      <c r="W10" s="98"/>
      <c r="X10" s="97"/>
      <c r="Y10" s="98"/>
      <c r="Z10" s="97">
        <v>4</v>
      </c>
      <c r="AA10" s="98">
        <f>(Z10*1000)/53</f>
        <v>75.47169811320755</v>
      </c>
      <c r="AB10" s="99"/>
      <c r="AC10" s="98"/>
      <c r="AD10" s="100">
        <v>5</v>
      </c>
      <c r="AE10" s="98">
        <f>E10+G10+I10+K10+M10+O10+Q10+S10+U10+W10+Y10+AA10+AC10</f>
        <v>721.9515503995115</v>
      </c>
      <c r="AF10" s="103"/>
    </row>
    <row r="11" spans="1:32" ht="18" customHeight="1">
      <c r="A11" s="17">
        <v>6</v>
      </c>
      <c r="B11" s="50" t="s">
        <v>122</v>
      </c>
      <c r="C11" s="52" t="s">
        <v>123</v>
      </c>
      <c r="D11" s="97">
        <v>13</v>
      </c>
      <c r="E11" s="98">
        <f>(D11*1000)/77</f>
        <v>168.83116883116884</v>
      </c>
      <c r="F11" s="97">
        <v>7</v>
      </c>
      <c r="G11" s="98">
        <f>(F11*1000)/79</f>
        <v>88.60759493670886</v>
      </c>
      <c r="H11" s="97">
        <v>5</v>
      </c>
      <c r="I11" s="98">
        <f>(H11*1000)/38</f>
        <v>131.57894736842104</v>
      </c>
      <c r="J11" s="97">
        <v>9</v>
      </c>
      <c r="K11" s="98">
        <f>(J11*1000)/51</f>
        <v>176.47058823529412</v>
      </c>
      <c r="L11" s="97"/>
      <c r="M11" s="98"/>
      <c r="N11" s="97"/>
      <c r="O11" s="98"/>
      <c r="P11" s="97"/>
      <c r="Q11" s="98"/>
      <c r="R11" s="97">
        <v>11</v>
      </c>
      <c r="S11" s="98">
        <f>(R11*1000)/51</f>
        <v>215.68627450980392</v>
      </c>
      <c r="T11" s="97"/>
      <c r="U11" s="98"/>
      <c r="V11" s="97"/>
      <c r="W11" s="98"/>
      <c r="X11" s="97">
        <v>13</v>
      </c>
      <c r="Y11" s="98"/>
      <c r="Z11" s="97"/>
      <c r="AA11" s="98"/>
      <c r="AB11" s="99"/>
      <c r="AC11" s="98"/>
      <c r="AD11" s="100">
        <v>5</v>
      </c>
      <c r="AE11" s="98">
        <f>E11+G11+I11+K11+M11+O11+Q11+S11+U11+W11+Y11+AA11+AC11</f>
        <v>781.1745738813968</v>
      </c>
      <c r="AF11" s="2"/>
    </row>
    <row r="12" spans="1:32" s="15" customFormat="1" ht="18" customHeight="1">
      <c r="A12" s="17">
        <v>7</v>
      </c>
      <c r="B12" s="50" t="s">
        <v>29</v>
      </c>
      <c r="C12" s="52" t="s">
        <v>121</v>
      </c>
      <c r="D12" s="97"/>
      <c r="E12" s="98"/>
      <c r="F12" s="100"/>
      <c r="G12" s="98"/>
      <c r="H12" s="97"/>
      <c r="I12" s="98"/>
      <c r="J12" s="97">
        <v>12</v>
      </c>
      <c r="K12" s="98">
        <f>(J12*1000)/51</f>
        <v>235.2941176470588</v>
      </c>
      <c r="L12" s="97"/>
      <c r="M12" s="98"/>
      <c r="N12" s="97">
        <v>22</v>
      </c>
      <c r="O12" s="98"/>
      <c r="P12" s="97">
        <v>17</v>
      </c>
      <c r="Q12" s="98"/>
      <c r="R12" s="97">
        <v>5</v>
      </c>
      <c r="S12" s="98">
        <f>(R12*1000)/51</f>
        <v>98.03921568627452</v>
      </c>
      <c r="T12" s="97">
        <v>9</v>
      </c>
      <c r="U12" s="98">
        <f>(T12*1000)/62</f>
        <v>145.16129032258064</v>
      </c>
      <c r="V12" s="97">
        <v>16</v>
      </c>
      <c r="W12" s="98"/>
      <c r="X12" s="97">
        <v>17</v>
      </c>
      <c r="Y12" s="98"/>
      <c r="Z12" s="97">
        <v>10</v>
      </c>
      <c r="AA12" s="98">
        <f>(Z12*1000)/53</f>
        <v>188.67924528301887</v>
      </c>
      <c r="AB12" s="99">
        <v>5</v>
      </c>
      <c r="AC12" s="98">
        <f>(AB12*1000)/43</f>
        <v>116.27906976744185</v>
      </c>
      <c r="AD12" s="100">
        <v>5</v>
      </c>
      <c r="AE12" s="98">
        <f>E12+G12+I12+K12+M12+O12+Q12+S12+U12+W12+Y12+AA12+AC12</f>
        <v>783.4529387063747</v>
      </c>
      <c r="AF12" s="16"/>
    </row>
    <row r="13" spans="1:32" s="15" customFormat="1" ht="18" customHeight="1">
      <c r="A13" s="17">
        <v>8</v>
      </c>
      <c r="B13" s="50" t="s">
        <v>26</v>
      </c>
      <c r="C13" s="52" t="s">
        <v>121</v>
      </c>
      <c r="D13" s="97"/>
      <c r="E13" s="98"/>
      <c r="F13" s="97">
        <v>10</v>
      </c>
      <c r="G13" s="98">
        <f>(F13*1000)/79</f>
        <v>126.58227848101266</v>
      </c>
      <c r="H13" s="97"/>
      <c r="I13" s="98"/>
      <c r="J13" s="97">
        <v>13</v>
      </c>
      <c r="K13" s="98"/>
      <c r="L13" s="97">
        <v>9</v>
      </c>
      <c r="M13" s="98">
        <f>(L13*1000)/54</f>
        <v>166.66666666666666</v>
      </c>
      <c r="N13" s="97"/>
      <c r="O13" s="98"/>
      <c r="P13" s="97">
        <v>2</v>
      </c>
      <c r="Q13" s="98">
        <f>(P13*1000)/54</f>
        <v>37.03703703703704</v>
      </c>
      <c r="R13" s="97">
        <v>13</v>
      </c>
      <c r="S13" s="98">
        <f>(R13*1000)/51</f>
        <v>254.90196078431373</v>
      </c>
      <c r="T13" s="97"/>
      <c r="U13" s="98"/>
      <c r="V13" s="97"/>
      <c r="W13" s="98"/>
      <c r="X13" s="97">
        <v>12</v>
      </c>
      <c r="Y13" s="98">
        <f>(X13*1000)/52</f>
        <v>230.76923076923077</v>
      </c>
      <c r="Z13" s="97">
        <v>21</v>
      </c>
      <c r="AA13" s="98"/>
      <c r="AB13" s="99"/>
      <c r="AC13" s="98"/>
      <c r="AD13" s="100">
        <v>5</v>
      </c>
      <c r="AE13" s="98">
        <f>E13+G13+I13+K13+M13+O13+Q13+S13+U13+W13+Y13+AA13+AC13</f>
        <v>815.9571737382607</v>
      </c>
      <c r="AF13" s="104"/>
    </row>
    <row r="14" spans="1:32" ht="18" customHeight="1">
      <c r="A14" s="17">
        <v>9</v>
      </c>
      <c r="B14" s="50" t="s">
        <v>13</v>
      </c>
      <c r="C14" s="52" t="s">
        <v>121</v>
      </c>
      <c r="D14" s="97"/>
      <c r="E14" s="98"/>
      <c r="F14" s="97">
        <v>29</v>
      </c>
      <c r="G14" s="98"/>
      <c r="H14" s="97"/>
      <c r="I14" s="98"/>
      <c r="J14" s="97"/>
      <c r="K14" s="98"/>
      <c r="L14" s="97"/>
      <c r="M14" s="98"/>
      <c r="N14" s="97">
        <v>3</v>
      </c>
      <c r="O14" s="98">
        <f>(N14*1000)/50</f>
        <v>60</v>
      </c>
      <c r="P14" s="97"/>
      <c r="Q14" s="98"/>
      <c r="R14" s="97">
        <v>12</v>
      </c>
      <c r="S14" s="98">
        <f>(R14*1000)/51</f>
        <v>235.2941176470588</v>
      </c>
      <c r="T14" s="97"/>
      <c r="U14" s="98"/>
      <c r="V14" s="97">
        <v>13</v>
      </c>
      <c r="W14" s="98">
        <f>(V14*1000)/45</f>
        <v>288.8888888888889</v>
      </c>
      <c r="X14" s="97">
        <v>3</v>
      </c>
      <c r="Y14" s="98">
        <f>(X14*1000)/52</f>
        <v>57.69230769230769</v>
      </c>
      <c r="Z14" s="97"/>
      <c r="AA14" s="98"/>
      <c r="AB14" s="99">
        <v>8</v>
      </c>
      <c r="AC14" s="98">
        <f>(AB14*1000)/43</f>
        <v>186.04651162790697</v>
      </c>
      <c r="AD14" s="100">
        <v>5</v>
      </c>
      <c r="AE14" s="98">
        <f>E14+G14+I14+K14+M14+O14+Q14+S14+U14+W14+Y14+AA14+AC14</f>
        <v>827.9218258561624</v>
      </c>
      <c r="AF14" s="2"/>
    </row>
    <row r="15" spans="1:32" ht="18" customHeight="1">
      <c r="A15" s="17">
        <v>10</v>
      </c>
      <c r="B15" s="50" t="s">
        <v>87</v>
      </c>
      <c r="C15" s="52" t="s">
        <v>121</v>
      </c>
      <c r="D15" s="97">
        <v>19</v>
      </c>
      <c r="E15" s="98">
        <f>(D15*1000)/77</f>
        <v>246.75324675324674</v>
      </c>
      <c r="F15" s="97"/>
      <c r="G15" s="98"/>
      <c r="H15" s="97"/>
      <c r="I15" s="98"/>
      <c r="J15" s="97">
        <v>23</v>
      </c>
      <c r="K15" s="98"/>
      <c r="L15" s="97"/>
      <c r="M15" s="98"/>
      <c r="N15" s="97">
        <v>4</v>
      </c>
      <c r="O15" s="98">
        <f>(N15*1000)/50</f>
        <v>80</v>
      </c>
      <c r="P15" s="97">
        <v>12</v>
      </c>
      <c r="Q15" s="98">
        <f>(P15*1000)/54</f>
        <v>222.22222222222223</v>
      </c>
      <c r="R15" s="97">
        <v>3</v>
      </c>
      <c r="S15" s="98">
        <f>(R15*1000)/51</f>
        <v>58.8235294117647</v>
      </c>
      <c r="T15" s="97"/>
      <c r="U15" s="98"/>
      <c r="V15" s="97"/>
      <c r="W15" s="98"/>
      <c r="X15" s="97">
        <v>16</v>
      </c>
      <c r="Y15" s="98"/>
      <c r="Z15" s="97"/>
      <c r="AA15" s="98"/>
      <c r="AB15" s="99">
        <v>11</v>
      </c>
      <c r="AC15" s="98">
        <f>(AB15*1000)/43</f>
        <v>255.8139534883721</v>
      </c>
      <c r="AD15" s="100">
        <v>5</v>
      </c>
      <c r="AE15" s="98">
        <f>E15+G15+I15+K15+M15+O15+Q15+S15+U15+W15+Y15+AA15+AC15</f>
        <v>863.6129518756059</v>
      </c>
      <c r="AF15" s="2"/>
    </row>
    <row r="16" spans="1:32" s="15" customFormat="1" ht="18" customHeight="1">
      <c r="A16" s="17">
        <v>11</v>
      </c>
      <c r="B16" s="50" t="s">
        <v>16</v>
      </c>
      <c r="C16" s="52" t="s">
        <v>121</v>
      </c>
      <c r="D16" s="97">
        <v>12</v>
      </c>
      <c r="E16" s="98">
        <f>(D16*1000)/77</f>
        <v>155.84415584415584</v>
      </c>
      <c r="F16" s="97">
        <v>36</v>
      </c>
      <c r="G16" s="98"/>
      <c r="H16" s="101"/>
      <c r="I16" s="98"/>
      <c r="J16" s="97"/>
      <c r="K16" s="98"/>
      <c r="L16" s="97">
        <v>18</v>
      </c>
      <c r="M16" s="98">
        <f>(L16*1000)/54</f>
        <v>333.3333333333333</v>
      </c>
      <c r="N16" s="97">
        <v>5</v>
      </c>
      <c r="O16" s="98">
        <f>(N16*1000)/50</f>
        <v>100</v>
      </c>
      <c r="P16" s="97">
        <v>24</v>
      </c>
      <c r="Q16" s="98"/>
      <c r="R16" s="97"/>
      <c r="S16" s="98"/>
      <c r="T16" s="97"/>
      <c r="U16" s="98"/>
      <c r="V16" s="97"/>
      <c r="W16" s="98"/>
      <c r="X16" s="97">
        <v>4</v>
      </c>
      <c r="Y16" s="98">
        <f>(X16*1000)/52</f>
        <v>76.92307692307692</v>
      </c>
      <c r="Z16" s="97"/>
      <c r="AA16" s="98"/>
      <c r="AB16" s="99">
        <v>9</v>
      </c>
      <c r="AC16" s="98">
        <f>(AB16*1000)/43</f>
        <v>209.30232558139534</v>
      </c>
      <c r="AD16" s="100">
        <v>5</v>
      </c>
      <c r="AE16" s="98">
        <f>E16+G16+I16+K16+M16+O16+Q16+S16+U16+W16+Y16+AA16+AC16</f>
        <v>875.4028916819614</v>
      </c>
      <c r="AF16" s="16"/>
    </row>
    <row r="17" spans="1:32" ht="18" customHeight="1">
      <c r="A17" s="17">
        <v>12</v>
      </c>
      <c r="B17" s="50" t="s">
        <v>27</v>
      </c>
      <c r="C17" s="52" t="s">
        <v>121</v>
      </c>
      <c r="D17" s="97"/>
      <c r="E17" s="98"/>
      <c r="F17" s="97">
        <v>3</v>
      </c>
      <c r="G17" s="98">
        <f>(F17*1000)/79</f>
        <v>37.9746835443038</v>
      </c>
      <c r="H17" s="101"/>
      <c r="I17" s="98"/>
      <c r="J17" s="97"/>
      <c r="K17" s="98"/>
      <c r="L17" s="97"/>
      <c r="M17" s="98"/>
      <c r="N17" s="97">
        <v>25</v>
      </c>
      <c r="O17" s="98">
        <f>(N17*1000)/50</f>
        <v>500</v>
      </c>
      <c r="P17" s="97">
        <v>1</v>
      </c>
      <c r="Q17" s="98">
        <f>(P17*1000)/54</f>
        <v>18.51851851851852</v>
      </c>
      <c r="R17" s="97">
        <v>10</v>
      </c>
      <c r="S17" s="98">
        <f>(R17*1000)/51</f>
        <v>196.07843137254903</v>
      </c>
      <c r="T17" s="97">
        <v>10</v>
      </c>
      <c r="U17" s="98">
        <f>(T17*1000)/62</f>
        <v>161.29032258064515</v>
      </c>
      <c r="V17" s="97"/>
      <c r="W17" s="98"/>
      <c r="X17" s="97"/>
      <c r="Y17" s="98"/>
      <c r="Z17" s="97"/>
      <c r="AA17" s="98"/>
      <c r="AB17" s="99"/>
      <c r="AC17" s="98"/>
      <c r="AD17" s="100">
        <v>5</v>
      </c>
      <c r="AE17" s="98">
        <f>E17+G17+I17+K17+M17+O17+Q17+S17+U17+W17+Y17+AA17+AC17</f>
        <v>913.8619560160165</v>
      </c>
      <c r="AF17" s="2"/>
    </row>
    <row r="18" spans="1:32" ht="18" customHeight="1">
      <c r="A18" s="17">
        <v>13</v>
      </c>
      <c r="B18" s="50" t="s">
        <v>45</v>
      </c>
      <c r="C18" s="52" t="s">
        <v>121</v>
      </c>
      <c r="D18" s="97">
        <v>23</v>
      </c>
      <c r="E18" s="98">
        <f>(D18*1000)/77</f>
        <v>298.7012987012987</v>
      </c>
      <c r="F18" s="97">
        <v>24</v>
      </c>
      <c r="G18" s="98">
        <f>(F18*1000)/79</f>
        <v>303.7974683544304</v>
      </c>
      <c r="H18" s="101"/>
      <c r="I18" s="98"/>
      <c r="J18" s="97"/>
      <c r="K18" s="98"/>
      <c r="L18" s="97">
        <v>4</v>
      </c>
      <c r="M18" s="98">
        <f>(L18*1000)/54</f>
        <v>74.07407407407408</v>
      </c>
      <c r="N18" s="97">
        <v>17</v>
      </c>
      <c r="O18" s="98">
        <f>(N18*1000)/50</f>
        <v>340</v>
      </c>
      <c r="P18" s="97">
        <v>23</v>
      </c>
      <c r="Q18" s="98"/>
      <c r="R18" s="97">
        <v>4</v>
      </c>
      <c r="S18" s="98">
        <f>(R18*1000)/51</f>
        <v>78.43137254901961</v>
      </c>
      <c r="T18" s="97"/>
      <c r="U18" s="98"/>
      <c r="V18" s="97"/>
      <c r="W18" s="98"/>
      <c r="X18" s="97"/>
      <c r="Y18" s="98"/>
      <c r="Z18" s="97">
        <v>22</v>
      </c>
      <c r="AA18" s="98"/>
      <c r="AB18" s="99">
        <v>19</v>
      </c>
      <c r="AC18" s="98"/>
      <c r="AD18" s="100">
        <v>5</v>
      </c>
      <c r="AE18" s="98">
        <f>E18+G18+I18+K18+M18+O18+Q18+S18+U18+W18+Y18+AA18+AC18</f>
        <v>1095.004213678823</v>
      </c>
      <c r="AF18" s="2"/>
    </row>
    <row r="19" spans="1:32" ht="18" customHeight="1">
      <c r="A19" s="17">
        <v>14</v>
      </c>
      <c r="B19" s="45" t="s">
        <v>387</v>
      </c>
      <c r="C19" s="52" t="s">
        <v>121</v>
      </c>
      <c r="D19" s="97"/>
      <c r="E19" s="98"/>
      <c r="F19" s="97"/>
      <c r="G19" s="98"/>
      <c r="H19" s="101"/>
      <c r="I19" s="98"/>
      <c r="J19" s="97"/>
      <c r="K19" s="98"/>
      <c r="L19" s="97"/>
      <c r="M19" s="98"/>
      <c r="N19" s="97">
        <v>19</v>
      </c>
      <c r="O19" s="98">
        <f>(N19*1000)/50</f>
        <v>380</v>
      </c>
      <c r="P19" s="97"/>
      <c r="Q19" s="98"/>
      <c r="R19" s="97"/>
      <c r="S19" s="98"/>
      <c r="T19" s="97"/>
      <c r="U19" s="98"/>
      <c r="V19" s="97">
        <v>14</v>
      </c>
      <c r="W19" s="98">
        <f>(V19*1000)/45</f>
        <v>311.1111111111111</v>
      </c>
      <c r="X19" s="97">
        <v>6</v>
      </c>
      <c r="Y19" s="98">
        <f>(X19*1000)/52</f>
        <v>115.38461538461539</v>
      </c>
      <c r="Z19" s="97">
        <v>7</v>
      </c>
      <c r="AA19" s="98">
        <f>(Z19*1000)/53</f>
        <v>132.0754716981132</v>
      </c>
      <c r="AB19" s="99">
        <v>17</v>
      </c>
      <c r="AC19" s="98">
        <f>(AB19*1000)/43</f>
        <v>395.3488372093023</v>
      </c>
      <c r="AD19" s="100">
        <v>5</v>
      </c>
      <c r="AE19" s="98">
        <f>E19+G19+I19+K19+M19+O19+Q19+S19+U19+W19+Y19+AA19+AC19</f>
        <v>1333.920035403142</v>
      </c>
      <c r="AF19" s="2"/>
    </row>
    <row r="20" spans="1:32" ht="18" customHeight="1">
      <c r="A20" s="17">
        <v>15</v>
      </c>
      <c r="B20" s="50" t="s">
        <v>28</v>
      </c>
      <c r="C20" s="52" t="s">
        <v>121</v>
      </c>
      <c r="D20" s="97">
        <v>31</v>
      </c>
      <c r="E20" s="98">
        <f>(D20*1000)/77</f>
        <v>402.5974025974026</v>
      </c>
      <c r="F20" s="97"/>
      <c r="G20" s="98"/>
      <c r="H20" s="97"/>
      <c r="I20" s="98"/>
      <c r="J20" s="97"/>
      <c r="K20" s="98"/>
      <c r="L20" s="97"/>
      <c r="M20" s="98"/>
      <c r="N20" s="97"/>
      <c r="O20" s="98"/>
      <c r="P20" s="97">
        <v>26</v>
      </c>
      <c r="Q20" s="98">
        <f>(P20*1000)/54</f>
        <v>481.48148148148147</v>
      </c>
      <c r="R20" s="97"/>
      <c r="S20" s="98"/>
      <c r="T20" s="97">
        <v>7</v>
      </c>
      <c r="U20" s="98">
        <f>(T20*1000)/62</f>
        <v>112.90322580645162</v>
      </c>
      <c r="V20" s="97"/>
      <c r="W20" s="98"/>
      <c r="X20" s="97">
        <v>20</v>
      </c>
      <c r="Y20" s="98">
        <f>(X20*1000)/52</f>
        <v>384.61538461538464</v>
      </c>
      <c r="Z20" s="97">
        <v>26</v>
      </c>
      <c r="AA20" s="98"/>
      <c r="AB20" s="99">
        <v>1</v>
      </c>
      <c r="AC20" s="98">
        <f>(AB20*1000)/43</f>
        <v>23.25581395348837</v>
      </c>
      <c r="AD20" s="100">
        <v>5</v>
      </c>
      <c r="AE20" s="98">
        <f>E20+G20+I20+K20+M20+O20+Q20+S20+U20+W20+Y20+AA20+AC20</f>
        <v>1404.8533084542087</v>
      </c>
      <c r="AF20" s="2"/>
    </row>
    <row r="21" spans="1:32" s="15" customFormat="1" ht="18" customHeight="1">
      <c r="A21" s="17">
        <v>16</v>
      </c>
      <c r="B21" s="45" t="s">
        <v>92</v>
      </c>
      <c r="C21" s="52" t="s">
        <v>121</v>
      </c>
      <c r="D21" s="97"/>
      <c r="E21" s="98"/>
      <c r="F21" s="97"/>
      <c r="G21" s="98"/>
      <c r="H21" s="97"/>
      <c r="I21" s="98"/>
      <c r="J21" s="25"/>
      <c r="K21" s="98"/>
      <c r="L21" s="97">
        <v>21</v>
      </c>
      <c r="M21" s="98">
        <f>(L21*1000)/54</f>
        <v>388.8888888888889</v>
      </c>
      <c r="N21" s="97"/>
      <c r="O21" s="98"/>
      <c r="P21" s="97"/>
      <c r="Q21" s="98"/>
      <c r="R21" s="97"/>
      <c r="S21" s="98"/>
      <c r="T21" s="97">
        <v>19</v>
      </c>
      <c r="U21" s="98">
        <f>(T21*1000)/62</f>
        <v>306.4516129032258</v>
      </c>
      <c r="V21" s="97">
        <v>4</v>
      </c>
      <c r="W21" s="98">
        <f>(V21*1000)/45</f>
        <v>88.88888888888889</v>
      </c>
      <c r="X21" s="97"/>
      <c r="Y21" s="98"/>
      <c r="Z21" s="97">
        <v>11</v>
      </c>
      <c r="AA21" s="98">
        <f>(Z21*1000)/53</f>
        <v>207.54716981132074</v>
      </c>
      <c r="AB21" s="99">
        <v>18</v>
      </c>
      <c r="AC21" s="98">
        <f>(AB21*1000)/43</f>
        <v>418.6046511627907</v>
      </c>
      <c r="AD21" s="100">
        <v>5</v>
      </c>
      <c r="AE21" s="98">
        <f>E21+G21+I21+K21+M21+O21+Q21+S21+U21+W21+Y21+AA21+AC21</f>
        <v>1410.381211655115</v>
      </c>
      <c r="AF21" s="16"/>
    </row>
    <row r="22" spans="1:32" s="15" customFormat="1" ht="18" customHeight="1">
      <c r="A22" s="17">
        <v>17</v>
      </c>
      <c r="B22" s="50" t="s">
        <v>19</v>
      </c>
      <c r="C22" s="52" t="s">
        <v>121</v>
      </c>
      <c r="D22" s="97">
        <v>9</v>
      </c>
      <c r="E22" s="98">
        <f>(D22*1000)/77</f>
        <v>116.88311688311688</v>
      </c>
      <c r="F22" s="97">
        <v>23</v>
      </c>
      <c r="G22" s="98">
        <f>(F22*1000)/79</f>
        <v>291.1392405063291</v>
      </c>
      <c r="H22" s="97"/>
      <c r="I22" s="98"/>
      <c r="J22" s="97"/>
      <c r="K22" s="98"/>
      <c r="L22" s="97">
        <v>24</v>
      </c>
      <c r="M22" s="98"/>
      <c r="N22" s="97"/>
      <c r="O22" s="98"/>
      <c r="P22" s="97">
        <v>19</v>
      </c>
      <c r="Q22" s="98">
        <f>(P22*1000)/54</f>
        <v>351.85185185185185</v>
      </c>
      <c r="R22" s="97"/>
      <c r="S22" s="98"/>
      <c r="T22" s="97">
        <v>15</v>
      </c>
      <c r="U22" s="98">
        <f>(T22*1000)/62</f>
        <v>241.93548387096774</v>
      </c>
      <c r="V22" s="97"/>
      <c r="W22" s="98"/>
      <c r="X22" s="97">
        <v>22</v>
      </c>
      <c r="Y22" s="98">
        <f>(X22*1000)/52</f>
        <v>423.0769230769231</v>
      </c>
      <c r="Z22" s="97">
        <v>24</v>
      </c>
      <c r="AA22" s="98"/>
      <c r="AB22" s="99"/>
      <c r="AC22" s="98"/>
      <c r="AD22" s="100">
        <v>5</v>
      </c>
      <c r="AE22" s="98">
        <f>E22+G22+I22+K22+M22+O22+Q22+S22+U22+W22+Y22+AA22+AC22</f>
        <v>1424.8866161891888</v>
      </c>
      <c r="AF22" s="16"/>
    </row>
    <row r="23" spans="1:32" ht="18" customHeight="1">
      <c r="A23" s="17">
        <v>18</v>
      </c>
      <c r="B23" s="50" t="s">
        <v>32</v>
      </c>
      <c r="C23" s="52" t="s">
        <v>121</v>
      </c>
      <c r="D23" s="97">
        <v>16</v>
      </c>
      <c r="E23" s="98">
        <f>(D23*1000)/77</f>
        <v>207.7922077922078</v>
      </c>
      <c r="F23" s="97"/>
      <c r="G23" s="98"/>
      <c r="H23" s="97"/>
      <c r="I23" s="98"/>
      <c r="J23" s="97"/>
      <c r="K23" s="98"/>
      <c r="L23" s="97"/>
      <c r="M23" s="98"/>
      <c r="N23" s="97">
        <v>23</v>
      </c>
      <c r="O23" s="98">
        <f>(N23*1000)/50</f>
        <v>460</v>
      </c>
      <c r="P23" s="97">
        <v>3</v>
      </c>
      <c r="Q23" s="98">
        <f>(P23*1000)/54</f>
        <v>55.55555555555556</v>
      </c>
      <c r="R23" s="97">
        <v>23</v>
      </c>
      <c r="S23" s="98">
        <f>(R23*1000)/51</f>
        <v>450.98039215686276</v>
      </c>
      <c r="T23" s="97">
        <v>23</v>
      </c>
      <c r="U23" s="98">
        <f>(T23*1000)/62</f>
        <v>370.96774193548384</v>
      </c>
      <c r="V23" s="97"/>
      <c r="W23" s="98"/>
      <c r="X23" s="97"/>
      <c r="Y23" s="98"/>
      <c r="Z23" s="97"/>
      <c r="AA23" s="98"/>
      <c r="AB23" s="99"/>
      <c r="AC23" s="98"/>
      <c r="AD23" s="100">
        <v>5</v>
      </c>
      <c r="AE23" s="98">
        <f>E23+G23+I23+K23+M23+O23+Q23+S23+U23+W23+Y23+AA23+AC23</f>
        <v>1545.29589744011</v>
      </c>
      <c r="AF23" s="2"/>
    </row>
    <row r="24" spans="1:32" ht="18" customHeight="1">
      <c r="A24" s="17">
        <v>19</v>
      </c>
      <c r="B24" s="95" t="s">
        <v>90</v>
      </c>
      <c r="C24" s="52" t="s">
        <v>121</v>
      </c>
      <c r="D24" s="97"/>
      <c r="E24" s="98"/>
      <c r="F24" s="97">
        <v>34</v>
      </c>
      <c r="G24" s="98"/>
      <c r="H24" s="97"/>
      <c r="I24" s="98"/>
      <c r="J24" s="97">
        <v>18</v>
      </c>
      <c r="K24" s="98">
        <f>(J24*1000)/51</f>
        <v>352.94117647058823</v>
      </c>
      <c r="L24" s="97"/>
      <c r="M24" s="98"/>
      <c r="N24" s="97">
        <v>12</v>
      </c>
      <c r="O24" s="98">
        <f>(N24*1000)/50</f>
        <v>240</v>
      </c>
      <c r="P24" s="97"/>
      <c r="Q24" s="98"/>
      <c r="R24" s="97">
        <v>24</v>
      </c>
      <c r="S24" s="98"/>
      <c r="T24" s="97"/>
      <c r="U24" s="98"/>
      <c r="V24" s="97"/>
      <c r="W24" s="98"/>
      <c r="X24" s="97">
        <v>18</v>
      </c>
      <c r="Y24" s="98">
        <f>(X24*1000)/52</f>
        <v>346.15384615384613</v>
      </c>
      <c r="Z24" s="97">
        <v>18</v>
      </c>
      <c r="AA24" s="98">
        <f>(Z24*1000)/53</f>
        <v>339.62264150943395</v>
      </c>
      <c r="AB24" s="99">
        <v>12</v>
      </c>
      <c r="AC24" s="98">
        <f>(AB24*1000)/43</f>
        <v>279.06976744186045</v>
      </c>
      <c r="AD24" s="100">
        <v>5</v>
      </c>
      <c r="AE24" s="98">
        <f>E24+G24+I24+K24+M24+O24+Q24+S24+U24+W24+Y24+AA24+AC24</f>
        <v>1557.7874315757288</v>
      </c>
      <c r="AF24" s="2"/>
    </row>
    <row r="25" spans="1:32" ht="18" customHeight="1">
      <c r="A25" s="17">
        <v>20</v>
      </c>
      <c r="B25" s="95" t="s">
        <v>50</v>
      </c>
      <c r="C25" s="52" t="s">
        <v>121</v>
      </c>
      <c r="D25" s="97">
        <v>7</v>
      </c>
      <c r="E25" s="98">
        <f>(D25*1000)/77</f>
        <v>90.9090909090909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>
        <v>10</v>
      </c>
      <c r="Q25" s="98">
        <f>(P25*1000)/54</f>
        <v>185.1851851851852</v>
      </c>
      <c r="R25" s="97"/>
      <c r="S25" s="98"/>
      <c r="T25" s="97">
        <v>18</v>
      </c>
      <c r="U25" s="98">
        <f>(T25*1000)/62</f>
        <v>290.3225806451613</v>
      </c>
      <c r="V25" s="97"/>
      <c r="W25" s="98"/>
      <c r="X25" s="97"/>
      <c r="Y25" s="98"/>
      <c r="Z25" s="97"/>
      <c r="AA25" s="98"/>
      <c r="AB25" s="99">
        <v>7</v>
      </c>
      <c r="AC25" s="98">
        <f>(AB25*1000)/43</f>
        <v>162.7906976744186</v>
      </c>
      <c r="AD25" s="100">
        <v>4</v>
      </c>
      <c r="AE25" s="98">
        <f>E25+G25+I25+K25+M25+O25+Q25+S25+U25+W25+Y25+AA25+AC25</f>
        <v>729.2075544138561</v>
      </c>
      <c r="AF25" s="2"/>
    </row>
    <row r="26" spans="1:32" ht="18" customHeight="1">
      <c r="A26" s="17">
        <v>21</v>
      </c>
      <c r="B26" s="50" t="s">
        <v>388</v>
      </c>
      <c r="C26" s="52" t="s">
        <v>121</v>
      </c>
      <c r="D26" s="97">
        <v>18</v>
      </c>
      <c r="E26" s="98">
        <f>(D26*1000)/77</f>
        <v>233.76623376623377</v>
      </c>
      <c r="F26" s="97"/>
      <c r="G26" s="98"/>
      <c r="H26" s="97"/>
      <c r="I26" s="98"/>
      <c r="J26" s="97"/>
      <c r="K26" s="98"/>
      <c r="L26" s="97">
        <v>12</v>
      </c>
      <c r="M26" s="98">
        <f>(L26*1000)/54</f>
        <v>222.22222222222223</v>
      </c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>
        <v>9</v>
      </c>
      <c r="Y26" s="98">
        <f>(X26*1000)/52</f>
        <v>173.07692307692307</v>
      </c>
      <c r="Z26" s="97">
        <v>20</v>
      </c>
      <c r="AA26" s="98">
        <f>(Z26*1000)/53</f>
        <v>377.35849056603774</v>
      </c>
      <c r="AB26" s="99"/>
      <c r="AC26" s="98"/>
      <c r="AD26" s="100">
        <v>4</v>
      </c>
      <c r="AE26" s="98">
        <f>E26+G26+I26+K26+M26+O26+Q26+S26+U26+W26+Y26+AA26+AC26</f>
        <v>1006.4238696314168</v>
      </c>
      <c r="AF26" s="2"/>
    </row>
    <row r="27" spans="1:32" s="15" customFormat="1" ht="18" customHeight="1">
      <c r="A27" s="17">
        <v>22</v>
      </c>
      <c r="B27" s="50" t="s">
        <v>140</v>
      </c>
      <c r="C27" s="52" t="s">
        <v>127</v>
      </c>
      <c r="D27" s="97">
        <v>25</v>
      </c>
      <c r="E27" s="98">
        <f>(D27*1000)/77</f>
        <v>324.6753246753247</v>
      </c>
      <c r="F27" s="97"/>
      <c r="G27" s="98"/>
      <c r="H27" s="97">
        <v>7</v>
      </c>
      <c r="I27" s="98">
        <f>(H27*1000)/38</f>
        <v>184.21052631578948</v>
      </c>
      <c r="J27" s="102"/>
      <c r="K27" s="98"/>
      <c r="L27" s="97"/>
      <c r="M27" s="98"/>
      <c r="N27" s="97"/>
      <c r="O27" s="98"/>
      <c r="P27" s="97"/>
      <c r="Q27" s="98"/>
      <c r="R27" s="97">
        <v>2</v>
      </c>
      <c r="S27" s="98">
        <f>(R27*1000)/51</f>
        <v>39.21568627450981</v>
      </c>
      <c r="T27" s="97"/>
      <c r="U27" s="98"/>
      <c r="V27" s="97"/>
      <c r="W27" s="98"/>
      <c r="X27" s="105"/>
      <c r="Y27" s="98"/>
      <c r="Z27" s="97"/>
      <c r="AA27" s="98"/>
      <c r="AB27" s="99">
        <v>20</v>
      </c>
      <c r="AC27" s="98">
        <f>(AB27*1000)/43</f>
        <v>465.1162790697674</v>
      </c>
      <c r="AD27" s="100">
        <v>4</v>
      </c>
      <c r="AE27" s="98">
        <f>E27+G27+I27+K27+M27+O27+Q27+S27+U27+W27+Y27+AA27+AC27</f>
        <v>1013.2178163353914</v>
      </c>
      <c r="AF27" s="16"/>
    </row>
    <row r="28" spans="1:32" s="15" customFormat="1" ht="18" customHeight="1">
      <c r="A28" s="17">
        <v>23</v>
      </c>
      <c r="B28" s="50" t="s">
        <v>153</v>
      </c>
      <c r="C28" s="52" t="s">
        <v>127</v>
      </c>
      <c r="D28" s="97">
        <v>35</v>
      </c>
      <c r="E28" s="98">
        <f>(D28*1000)/77</f>
        <v>454.54545454545456</v>
      </c>
      <c r="F28" s="97"/>
      <c r="G28" s="98"/>
      <c r="H28" s="97">
        <v>8</v>
      </c>
      <c r="I28" s="98">
        <f>(H28*1000)/38</f>
        <v>210.52631578947367</v>
      </c>
      <c r="J28" s="97"/>
      <c r="K28" s="98"/>
      <c r="L28" s="97">
        <v>14</v>
      </c>
      <c r="M28" s="98">
        <f>(L28*1000)/54</f>
        <v>259.25925925925924</v>
      </c>
      <c r="N28" s="97"/>
      <c r="O28" s="98"/>
      <c r="P28" s="97"/>
      <c r="Q28" s="98"/>
      <c r="R28" s="97">
        <v>7</v>
      </c>
      <c r="S28" s="98">
        <f>(R28*1000)/51</f>
        <v>137.2549019607843</v>
      </c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4</v>
      </c>
      <c r="AE28" s="98">
        <f>E28+G28+I28+K28+M28+O28+Q28+S28+U28+W28+Y28+AA28+AC28</f>
        <v>1061.585931554972</v>
      </c>
      <c r="AF28" s="16"/>
    </row>
    <row r="29" spans="1:31" ht="18" customHeight="1">
      <c r="A29" s="17">
        <v>24</v>
      </c>
      <c r="B29" s="50" t="s">
        <v>18</v>
      </c>
      <c r="C29" s="52" t="s">
        <v>121</v>
      </c>
      <c r="D29" s="97">
        <v>14</v>
      </c>
      <c r="E29" s="98">
        <f>(D29*1000)/77</f>
        <v>181.8181818181818</v>
      </c>
      <c r="F29" s="100"/>
      <c r="G29" s="98"/>
      <c r="H29" s="97"/>
      <c r="I29" s="98"/>
      <c r="J29" s="97"/>
      <c r="K29" s="98"/>
      <c r="L29" s="97"/>
      <c r="M29" s="98"/>
      <c r="N29" s="97">
        <v>24</v>
      </c>
      <c r="O29" s="98">
        <f>(N29*1000)/50</f>
        <v>480</v>
      </c>
      <c r="P29" s="97">
        <v>8</v>
      </c>
      <c r="Q29" s="98">
        <f>(P29*1000)/54</f>
        <v>148.14814814814815</v>
      </c>
      <c r="R29" s="97"/>
      <c r="S29" s="98"/>
      <c r="T29" s="97"/>
      <c r="U29" s="98"/>
      <c r="V29" s="97"/>
      <c r="W29" s="98"/>
      <c r="X29" s="97">
        <v>23</v>
      </c>
      <c r="Y29" s="98">
        <f>(X29*1000)/52</f>
        <v>442.3076923076923</v>
      </c>
      <c r="Z29" s="97"/>
      <c r="AA29" s="98"/>
      <c r="AB29" s="99"/>
      <c r="AC29" s="98"/>
      <c r="AD29" s="100">
        <v>4</v>
      </c>
      <c r="AE29" s="98">
        <f>E29+G29+I29+K29+M29+O29+Q29+S29+U29+W29+Y29+AA29+AC29</f>
        <v>1252.2740222740222</v>
      </c>
    </row>
    <row r="30" spans="1:31" ht="18" customHeight="1">
      <c r="A30" s="17">
        <v>25</v>
      </c>
      <c r="B30" s="50" t="s">
        <v>132</v>
      </c>
      <c r="C30" s="52" t="s">
        <v>123</v>
      </c>
      <c r="D30" s="97"/>
      <c r="E30" s="98"/>
      <c r="F30" s="97"/>
      <c r="G30" s="98"/>
      <c r="H30" s="97"/>
      <c r="I30" s="98"/>
      <c r="J30" s="97">
        <v>25</v>
      </c>
      <c r="K30" s="98">
        <f>(J30*1000)/51</f>
        <v>490.19607843137254</v>
      </c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>
        <v>24</v>
      </c>
      <c r="Y30" s="98">
        <f>(X30*1000)/52</f>
        <v>461.53846153846155</v>
      </c>
      <c r="Z30" s="97">
        <v>1</v>
      </c>
      <c r="AA30" s="98">
        <f>(Z30*1000)/53</f>
        <v>18.867924528301888</v>
      </c>
      <c r="AB30" s="99">
        <v>13</v>
      </c>
      <c r="AC30" s="98">
        <f>(AB30*1000)/43</f>
        <v>302.3255813953488</v>
      </c>
      <c r="AD30" s="100">
        <v>4</v>
      </c>
      <c r="AE30" s="98">
        <f>E30+G30+I30+K30+M30+O30+Q30+S30+U30+W30+Y30+AA30+AC30</f>
        <v>1272.9280458934848</v>
      </c>
    </row>
    <row r="31" spans="1:31" ht="18" customHeight="1">
      <c r="A31" s="17">
        <v>26</v>
      </c>
      <c r="B31" s="50" t="s">
        <v>298</v>
      </c>
      <c r="C31" s="52" t="s">
        <v>123</v>
      </c>
      <c r="D31" s="97"/>
      <c r="E31" s="98"/>
      <c r="F31" s="97"/>
      <c r="G31" s="98"/>
      <c r="H31" s="97">
        <v>15</v>
      </c>
      <c r="I31" s="98">
        <f>(H31*1000)/38</f>
        <v>394.7368421052632</v>
      </c>
      <c r="J31" s="97">
        <v>16</v>
      </c>
      <c r="K31" s="98">
        <f>(J31*1000)/51</f>
        <v>313.72549019607845</v>
      </c>
      <c r="L31" s="97"/>
      <c r="M31" s="98"/>
      <c r="N31" s="97"/>
      <c r="O31" s="98"/>
      <c r="P31" s="97"/>
      <c r="Q31" s="98"/>
      <c r="R31" s="97"/>
      <c r="S31" s="98"/>
      <c r="T31" s="97">
        <v>12</v>
      </c>
      <c r="U31" s="98">
        <f>(T31*1000)/62</f>
        <v>193.5483870967742</v>
      </c>
      <c r="V31" s="97"/>
      <c r="W31" s="98"/>
      <c r="X31" s="97"/>
      <c r="Y31" s="98"/>
      <c r="Z31" s="97"/>
      <c r="AA31" s="98"/>
      <c r="AB31" s="99">
        <v>16</v>
      </c>
      <c r="AC31" s="98">
        <f>(AB31*1000)/43</f>
        <v>372.09302325581393</v>
      </c>
      <c r="AD31" s="100">
        <v>4</v>
      </c>
      <c r="AE31" s="98">
        <f>E31+G31+I31+K31+M31+O31+Q31+S31+U31+W31+Y31+AA31+AC31</f>
        <v>1274.1037426539297</v>
      </c>
    </row>
    <row r="32" spans="1:31" ht="18" customHeight="1">
      <c r="A32" s="17">
        <v>27</v>
      </c>
      <c r="B32" s="50" t="s">
        <v>174</v>
      </c>
      <c r="C32" s="52" t="s">
        <v>125</v>
      </c>
      <c r="D32" s="97"/>
      <c r="E32" s="98"/>
      <c r="F32" s="97"/>
      <c r="G32" s="98"/>
      <c r="H32" s="97"/>
      <c r="I32" s="98"/>
      <c r="J32" s="97">
        <v>17</v>
      </c>
      <c r="K32" s="98">
        <f>(J32*1000)/51</f>
        <v>333.3333333333333</v>
      </c>
      <c r="L32" s="97"/>
      <c r="M32" s="98"/>
      <c r="N32" s="97">
        <v>7</v>
      </c>
      <c r="O32" s="98">
        <f>(N32*1000)/50</f>
        <v>140</v>
      </c>
      <c r="P32" s="97"/>
      <c r="Q32" s="98"/>
      <c r="R32" s="97"/>
      <c r="S32" s="98"/>
      <c r="T32" s="97"/>
      <c r="U32" s="98"/>
      <c r="V32" s="97">
        <v>22</v>
      </c>
      <c r="W32" s="98">
        <f>(V32*1000)/45</f>
        <v>488.8888888888889</v>
      </c>
      <c r="X32" s="97"/>
      <c r="Y32" s="98"/>
      <c r="Z32" s="97"/>
      <c r="AA32" s="98"/>
      <c r="AB32" s="99">
        <v>15</v>
      </c>
      <c r="AC32" s="98">
        <f>(AB32*1000)/43</f>
        <v>348.83720930232556</v>
      </c>
      <c r="AD32" s="100">
        <v>4</v>
      </c>
      <c r="AE32" s="98">
        <f>E32+G32+I32+K32+M32+O32+Q32+S32+U32+W32+Y32+AA32+AC32</f>
        <v>1311.0594315245478</v>
      </c>
    </row>
    <row r="33" spans="1:31" s="15" customFormat="1" ht="18" customHeight="1">
      <c r="A33" s="17">
        <v>28</v>
      </c>
      <c r="B33" s="95" t="s">
        <v>23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>
        <v>22</v>
      </c>
      <c r="S33" s="98">
        <f>(R33*1000)/51</f>
        <v>431.37254901960785</v>
      </c>
      <c r="T33" s="97">
        <v>16</v>
      </c>
      <c r="U33" s="98">
        <f>(T33*1000)/62</f>
        <v>258.06451612903226</v>
      </c>
      <c r="V33" s="97"/>
      <c r="W33" s="98"/>
      <c r="X33" s="97">
        <v>26</v>
      </c>
      <c r="Y33" s="98">
        <f>(X33*1000)/52</f>
        <v>500</v>
      </c>
      <c r="Z33" s="97">
        <v>19</v>
      </c>
      <c r="AA33" s="98">
        <f>(Z33*1000)/53</f>
        <v>358.49056603773585</v>
      </c>
      <c r="AB33" s="99"/>
      <c r="AC33" s="98"/>
      <c r="AD33" s="100">
        <v>4</v>
      </c>
      <c r="AE33" s="98">
        <f>E33+G33+I33+K33+M33+O33+Q33+S33+U33+W33+Y33+AA33+AC33</f>
        <v>1547.927631186376</v>
      </c>
    </row>
    <row r="34" spans="1:31" s="15" customFormat="1" ht="18" customHeight="1">
      <c r="A34" s="17">
        <v>29</v>
      </c>
      <c r="B34" s="45" t="s">
        <v>385</v>
      </c>
      <c r="C34" s="52" t="s">
        <v>125</v>
      </c>
      <c r="D34" s="97"/>
      <c r="E34" s="98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>
        <v>2</v>
      </c>
      <c r="U34" s="98">
        <f>(T34*1000)/62</f>
        <v>32.25806451612903</v>
      </c>
      <c r="V34" s="97"/>
      <c r="W34" s="98"/>
      <c r="X34" s="97">
        <v>8</v>
      </c>
      <c r="Y34" s="98">
        <f>(X34*1000)/52</f>
        <v>153.84615384615384</v>
      </c>
      <c r="Z34" s="97">
        <v>2</v>
      </c>
      <c r="AA34" s="98">
        <f>(Z34*1000)/53</f>
        <v>37.735849056603776</v>
      </c>
      <c r="AB34" s="99"/>
      <c r="AC34" s="98"/>
      <c r="AD34" s="100">
        <v>3</v>
      </c>
      <c r="AE34" s="98">
        <f>E34+G34+I34+K34+M34+O34+Q34+S34+U34+W34+Y34+AA34+AC34</f>
        <v>223.84006741888663</v>
      </c>
    </row>
    <row r="35" spans="1:31" s="15" customFormat="1" ht="18" customHeight="1">
      <c r="A35" s="17">
        <v>30</v>
      </c>
      <c r="B35" s="50" t="s">
        <v>86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>
        <v>9</v>
      </c>
      <c r="Q35" s="98">
        <f>(P35*1000)/54</f>
        <v>166.66666666666666</v>
      </c>
      <c r="R35" s="97"/>
      <c r="S35" s="98"/>
      <c r="T35" s="97">
        <v>8</v>
      </c>
      <c r="U35" s="98">
        <f>(T35*1000)/62</f>
        <v>129.03225806451613</v>
      </c>
      <c r="V35" s="97"/>
      <c r="W35" s="98"/>
      <c r="X35" s="97"/>
      <c r="Y35" s="98"/>
      <c r="Z35" s="97">
        <v>6</v>
      </c>
      <c r="AA35" s="98">
        <f>(Z35*1000)/53</f>
        <v>113.20754716981132</v>
      </c>
      <c r="AB35" s="99"/>
      <c r="AC35" s="98"/>
      <c r="AD35" s="100">
        <v>3</v>
      </c>
      <c r="AE35" s="98">
        <f>E35+G35+I35+K35+M35+O35+Q35+S35+U35+W35+Y35+AA35+AC35</f>
        <v>408.9064719009941</v>
      </c>
    </row>
    <row r="36" spans="1:31" s="15" customFormat="1" ht="18" customHeight="1">
      <c r="A36" s="17">
        <v>31</v>
      </c>
      <c r="B36" s="50" t="s">
        <v>302</v>
      </c>
      <c r="C36" s="52" t="s">
        <v>123</v>
      </c>
      <c r="D36" s="97"/>
      <c r="E36" s="98"/>
      <c r="F36" s="97">
        <v>20</v>
      </c>
      <c r="G36" s="98">
        <f>(F36*1000)/79</f>
        <v>253.16455696202533</v>
      </c>
      <c r="H36" s="97"/>
      <c r="I36" s="98"/>
      <c r="J36" s="97"/>
      <c r="K36" s="98"/>
      <c r="L36" s="97"/>
      <c r="M36" s="98"/>
      <c r="N36" s="97"/>
      <c r="O36" s="98"/>
      <c r="P36" s="97">
        <v>13</v>
      </c>
      <c r="Q36" s="98">
        <f>(P36*1000)/54</f>
        <v>240.74074074074073</v>
      </c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>
        <v>6</v>
      </c>
      <c r="AC36" s="98">
        <f>(AB36*1000)/43</f>
        <v>139.53488372093022</v>
      </c>
      <c r="AD36" s="100">
        <v>3</v>
      </c>
      <c r="AE36" s="98">
        <f>E36+G36+I36+K36+M36+O36+Q36+S36+U36+W36+Y36+AA36+AC36</f>
        <v>633.4401814236962</v>
      </c>
    </row>
    <row r="37" spans="1:31" s="15" customFormat="1" ht="18" customHeight="1">
      <c r="A37" s="17">
        <v>32</v>
      </c>
      <c r="B37" s="95" t="s">
        <v>99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>
        <v>10</v>
      </c>
      <c r="O37" s="98">
        <f>(N37*1000)/50</f>
        <v>200</v>
      </c>
      <c r="P37" s="97"/>
      <c r="Q37" s="98"/>
      <c r="R37" s="97"/>
      <c r="S37" s="98"/>
      <c r="T37" s="97"/>
      <c r="U37" s="98"/>
      <c r="V37" s="97"/>
      <c r="W37" s="98"/>
      <c r="X37" s="97">
        <v>14</v>
      </c>
      <c r="Y37" s="98">
        <f>(X37*1000)/52</f>
        <v>269.2307692307692</v>
      </c>
      <c r="Z37" s="97">
        <v>12</v>
      </c>
      <c r="AA37" s="98">
        <f>(Z37*1000)/53</f>
        <v>226.41509433962264</v>
      </c>
      <c r="AB37" s="99"/>
      <c r="AC37" s="98"/>
      <c r="AD37" s="100">
        <v>3</v>
      </c>
      <c r="AE37" s="98">
        <f>E37+G37+I37+K37+M37+O37+Q37+S37+U37+W37+Y37+AA37+AC37</f>
        <v>695.6458635703918</v>
      </c>
    </row>
    <row r="38" spans="1:31" s="15" customFormat="1" ht="18" customHeight="1">
      <c r="A38" s="17">
        <v>33</v>
      </c>
      <c r="B38" s="50" t="s">
        <v>31</v>
      </c>
      <c r="C38" s="52" t="s">
        <v>121</v>
      </c>
      <c r="D38" s="97">
        <v>24</v>
      </c>
      <c r="E38" s="98">
        <f>(D38*1000)/77</f>
        <v>311.68831168831167</v>
      </c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>
        <v>5</v>
      </c>
      <c r="Q38" s="98">
        <f>(P38*1000)/54</f>
        <v>92.5925925925926</v>
      </c>
      <c r="R38" s="97"/>
      <c r="S38" s="98"/>
      <c r="T38" s="97"/>
      <c r="U38" s="98"/>
      <c r="V38" s="97"/>
      <c r="W38" s="98"/>
      <c r="X38" s="97"/>
      <c r="Y38" s="98"/>
      <c r="Z38" s="97">
        <v>25</v>
      </c>
      <c r="AA38" s="98">
        <f>(Z38*1000)/53</f>
        <v>471.6981132075472</v>
      </c>
      <c r="AB38" s="99"/>
      <c r="AC38" s="98"/>
      <c r="AD38" s="100">
        <v>3</v>
      </c>
      <c r="AE38" s="98">
        <f>E38+G38+I38+K38+M38+O38+Q38+S38+U38+W38+Y38+AA38+AC38</f>
        <v>875.9790174884515</v>
      </c>
    </row>
    <row r="39" spans="1:31" s="15" customFormat="1" ht="18" customHeight="1">
      <c r="A39" s="17">
        <v>34</v>
      </c>
      <c r="B39" s="45" t="s">
        <v>15</v>
      </c>
      <c r="C39" s="52" t="s">
        <v>121</v>
      </c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>
        <v>21</v>
      </c>
      <c r="Q39" s="98">
        <f>(P39*1000)/54</f>
        <v>388.8888888888889</v>
      </c>
      <c r="R39" s="97"/>
      <c r="S39" s="98"/>
      <c r="T39" s="97"/>
      <c r="U39" s="98"/>
      <c r="V39" s="97"/>
      <c r="W39" s="98"/>
      <c r="X39" s="97">
        <v>10</v>
      </c>
      <c r="Y39" s="98">
        <f>(X39*1000)/52</f>
        <v>192.30769230769232</v>
      </c>
      <c r="Z39" s="97"/>
      <c r="AA39" s="98"/>
      <c r="AB39" s="99">
        <v>14</v>
      </c>
      <c r="AC39" s="98">
        <f>(AB39*1000)/43</f>
        <v>325.5813953488372</v>
      </c>
      <c r="AD39" s="100">
        <v>3</v>
      </c>
      <c r="AE39" s="98">
        <f>E39+G39+I39+K39+M39+O39+Q39+S39+U39+W39+Y39+AA39+AC39</f>
        <v>906.7779765454185</v>
      </c>
    </row>
    <row r="40" spans="1:31" s="15" customFormat="1" ht="18" customHeight="1">
      <c r="A40" s="17">
        <v>35</v>
      </c>
      <c r="B40" s="50" t="s">
        <v>38</v>
      </c>
      <c r="C40" s="52" t="s">
        <v>121</v>
      </c>
      <c r="D40" s="97"/>
      <c r="E40" s="98"/>
      <c r="F40" s="97"/>
      <c r="G40" s="98"/>
      <c r="H40" s="97">
        <v>14</v>
      </c>
      <c r="I40" s="98">
        <f>(H40*1000)/38</f>
        <v>368.42105263157896</v>
      </c>
      <c r="J40" s="97"/>
      <c r="K40" s="98"/>
      <c r="L40" s="97">
        <v>11</v>
      </c>
      <c r="M40" s="98">
        <f>(L40*1000)/54</f>
        <v>203.7037037037037</v>
      </c>
      <c r="N40" s="97"/>
      <c r="O40" s="98"/>
      <c r="P40" s="97"/>
      <c r="Q40" s="98"/>
      <c r="R40" s="97"/>
      <c r="S40" s="98"/>
      <c r="T40" s="97">
        <v>26</v>
      </c>
      <c r="U40" s="98">
        <f>(T40*1000)/62</f>
        <v>419.35483870967744</v>
      </c>
      <c r="V40" s="97"/>
      <c r="W40" s="98"/>
      <c r="X40" s="97"/>
      <c r="Y40" s="98"/>
      <c r="Z40" s="97"/>
      <c r="AA40" s="98"/>
      <c r="AB40" s="99"/>
      <c r="AC40" s="98"/>
      <c r="AD40" s="100">
        <v>3</v>
      </c>
      <c r="AE40" s="98">
        <f>E40+G40+I40+K40+M40+O40+Q40+S40+U40+W40+Y40+AA40+AC40</f>
        <v>991.4795950449601</v>
      </c>
    </row>
    <row r="41" spans="1:31" s="15" customFormat="1" ht="18" customHeight="1">
      <c r="A41" s="17">
        <v>36</v>
      </c>
      <c r="B41" s="45" t="s">
        <v>94</v>
      </c>
      <c r="C41" s="52" t="s">
        <v>121</v>
      </c>
      <c r="D41" s="97"/>
      <c r="E41" s="98"/>
      <c r="F41" s="100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>
        <v>29</v>
      </c>
      <c r="U41" s="98">
        <f>(T41*1000)/62</f>
        <v>467.741935483871</v>
      </c>
      <c r="V41" s="97"/>
      <c r="W41" s="98"/>
      <c r="X41" s="97">
        <v>19</v>
      </c>
      <c r="Y41" s="98">
        <f>(X41*1000)/52</f>
        <v>365.38461538461536</v>
      </c>
      <c r="Z41" s="97"/>
      <c r="AA41" s="98"/>
      <c r="AB41" s="99">
        <v>10</v>
      </c>
      <c r="AC41" s="98">
        <f>(AB41*1000)/43</f>
        <v>232.5581395348837</v>
      </c>
      <c r="AD41" s="100">
        <v>3</v>
      </c>
      <c r="AE41" s="98">
        <f>E41+G41+I41+K41+M41+O41+Q41+S41+U41+W41+Y41+AA41+AC41</f>
        <v>1065.68469040337</v>
      </c>
    </row>
    <row r="42" spans="1:31" s="15" customFormat="1" ht="18" customHeight="1">
      <c r="A42" s="17">
        <v>37</v>
      </c>
      <c r="B42" s="50" t="s">
        <v>17</v>
      </c>
      <c r="C42" s="52" t="s">
        <v>121</v>
      </c>
      <c r="D42" s="97">
        <v>29</v>
      </c>
      <c r="E42" s="98">
        <f>(D42*1000)/77</f>
        <v>376.6233766233766</v>
      </c>
      <c r="F42" s="97"/>
      <c r="G42" s="98"/>
      <c r="H42" s="97"/>
      <c r="I42" s="98"/>
      <c r="J42" s="97"/>
      <c r="K42" s="98"/>
      <c r="L42" s="97"/>
      <c r="M42" s="98"/>
      <c r="N42" s="97">
        <v>21</v>
      </c>
      <c r="O42" s="98">
        <f>(N42*1000)/50</f>
        <v>420</v>
      </c>
      <c r="P42" s="97">
        <v>27</v>
      </c>
      <c r="Q42" s="98">
        <f>(P42*1000)/54</f>
        <v>500</v>
      </c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3</v>
      </c>
      <c r="AE42" s="98">
        <f>E42+G42+I42+K42+M42+O42+Q42+S42+U42+W42+Y42+AA42+AC42</f>
        <v>1296.6233766233765</v>
      </c>
    </row>
    <row r="43" spans="1:31" s="15" customFormat="1" ht="18" customHeight="1">
      <c r="A43" s="17">
        <v>38</v>
      </c>
      <c r="B43" s="50" t="s">
        <v>126</v>
      </c>
      <c r="C43" s="52" t="s">
        <v>127</v>
      </c>
      <c r="D43" s="97">
        <v>6</v>
      </c>
      <c r="E43" s="98">
        <f>(D43*1000)/77</f>
        <v>77.92207792207792</v>
      </c>
      <c r="F43" s="97">
        <v>9</v>
      </c>
      <c r="G43" s="98">
        <f>(F43*1000)/79</f>
        <v>113.92405063291139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>E43+G43+I43+K43+M43+O43+Q43+S43+U43+W43+Y43+AA43+AC43</f>
        <v>191.84612855498932</v>
      </c>
    </row>
    <row r="44" spans="1:31" s="15" customFormat="1" ht="18" customHeight="1">
      <c r="A44" s="17">
        <v>39</v>
      </c>
      <c r="B44" s="95" t="s">
        <v>24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>
        <v>7</v>
      </c>
      <c r="Q44" s="98">
        <f>(P44*1000)/54</f>
        <v>129.62962962962962</v>
      </c>
      <c r="R44" s="97"/>
      <c r="S44" s="98"/>
      <c r="T44" s="97">
        <v>4</v>
      </c>
      <c r="U44" s="98">
        <f>(T44*1000)/62</f>
        <v>64.51612903225806</v>
      </c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>E44+G44+I44+K44+M44+O44+Q44+S44+U44+W44+Y44+AA44+AC44</f>
        <v>194.14575866188767</v>
      </c>
    </row>
    <row r="45" spans="1:31" s="15" customFormat="1" ht="18" customHeight="1">
      <c r="A45" s="17">
        <v>40</v>
      </c>
      <c r="B45" s="45" t="s">
        <v>152</v>
      </c>
      <c r="C45" s="52" t="s">
        <v>123</v>
      </c>
      <c r="D45" s="97"/>
      <c r="E45" s="98"/>
      <c r="F45" s="97">
        <v>22</v>
      </c>
      <c r="G45" s="98">
        <f>(F45*1000)/79</f>
        <v>278.4810126582278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>
        <v>1</v>
      </c>
      <c r="Y45" s="98">
        <f>(X45*1000)/52</f>
        <v>19.23076923076923</v>
      </c>
      <c r="Z45" s="97"/>
      <c r="AA45" s="98"/>
      <c r="AB45" s="99"/>
      <c r="AC45" s="98"/>
      <c r="AD45" s="100">
        <v>2</v>
      </c>
      <c r="AE45" s="98">
        <f>E45+G45+I45+K45+M45+O45+Q45+S45+U45+W45+Y45+AA45+AC45</f>
        <v>297.71178188899705</v>
      </c>
    </row>
    <row r="46" spans="1:31" s="15" customFormat="1" ht="18" customHeight="1">
      <c r="A46" s="17">
        <v>41</v>
      </c>
      <c r="B46" s="50" t="s">
        <v>89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>
        <v>3</v>
      </c>
      <c r="M46" s="98">
        <f>(L46*1000)/54</f>
        <v>55.55555555555556</v>
      </c>
      <c r="N46" s="97"/>
      <c r="O46" s="98"/>
      <c r="P46" s="97"/>
      <c r="Q46" s="98"/>
      <c r="R46" s="97">
        <v>15</v>
      </c>
      <c r="S46" s="98">
        <f>(R46*1000)/51</f>
        <v>294.11764705882354</v>
      </c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>E46+G46+I46+K46+M46+O46+Q46+S46+U46+W46+Y46+AA46+AC46</f>
        <v>349.6732026143791</v>
      </c>
    </row>
    <row r="47" spans="1:31" s="15" customFormat="1" ht="18" customHeight="1">
      <c r="A47" s="17">
        <v>42</v>
      </c>
      <c r="B47" s="50" t="s">
        <v>34</v>
      </c>
      <c r="C47" s="52" t="s">
        <v>121</v>
      </c>
      <c r="D47" s="97"/>
      <c r="E47" s="98"/>
      <c r="F47" s="97"/>
      <c r="G47" s="98"/>
      <c r="H47" s="97"/>
      <c r="I47" s="98"/>
      <c r="J47" s="97"/>
      <c r="K47" s="98"/>
      <c r="L47" s="97">
        <v>14</v>
      </c>
      <c r="M47" s="98">
        <f>(L47*1000)/54</f>
        <v>259.25925925925924</v>
      </c>
      <c r="N47" s="97"/>
      <c r="O47" s="98"/>
      <c r="P47" s="97"/>
      <c r="Q47" s="98"/>
      <c r="R47" s="97">
        <v>8</v>
      </c>
      <c r="S47" s="98">
        <f>(R47*1000)/51</f>
        <v>156.86274509803923</v>
      </c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>E47+G47+I47+K47+M47+O47+Q47+S47+U47+W47+Y47+AA47+AC47</f>
        <v>416.12200435729847</v>
      </c>
    </row>
    <row r="48" spans="1:31" s="15" customFormat="1" ht="18" customHeight="1">
      <c r="A48" s="17">
        <v>43</v>
      </c>
      <c r="B48" s="50" t="s">
        <v>137</v>
      </c>
      <c r="C48" s="52" t="s">
        <v>123</v>
      </c>
      <c r="D48" s="97">
        <v>8</v>
      </c>
      <c r="E48" s="98">
        <f>(D48*1000)/77</f>
        <v>103.8961038961039</v>
      </c>
      <c r="F48" s="102">
        <v>27</v>
      </c>
      <c r="G48" s="98">
        <f>(F48*1000)/79</f>
        <v>341.7721518987342</v>
      </c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>E48+G48+I48+K48+M48+O48+Q48+S48+U48+W48+Y48+AA48+AC48</f>
        <v>445.6682557948381</v>
      </c>
    </row>
    <row r="49" spans="1:31" s="15" customFormat="1" ht="18" customHeight="1">
      <c r="A49" s="17">
        <v>44</v>
      </c>
      <c r="B49" s="50" t="s">
        <v>124</v>
      </c>
      <c r="C49" s="52" t="s">
        <v>125</v>
      </c>
      <c r="D49" s="97"/>
      <c r="E49" s="98"/>
      <c r="F49" s="97">
        <v>4</v>
      </c>
      <c r="G49" s="98">
        <f>(F49*1000)/79</f>
        <v>50.63291139240506</v>
      </c>
      <c r="H49" s="97">
        <v>16</v>
      </c>
      <c r="I49" s="98">
        <f>(H49*1000)/38</f>
        <v>421.05263157894734</v>
      </c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2</v>
      </c>
      <c r="AE49" s="98">
        <f>E49+G49+I49+K49+M49+O49+Q49+S49+U49+W49+Y49+AA49+AC49</f>
        <v>471.6855429713524</v>
      </c>
    </row>
    <row r="50" spans="1:31" s="15" customFormat="1" ht="18" customHeight="1">
      <c r="A50" s="17">
        <v>45</v>
      </c>
      <c r="B50" s="50" t="s">
        <v>392</v>
      </c>
      <c r="C50" s="52" t="s">
        <v>123</v>
      </c>
      <c r="D50" s="97"/>
      <c r="E50" s="98"/>
      <c r="F50" s="97"/>
      <c r="G50" s="98"/>
      <c r="H50" s="97"/>
      <c r="I50" s="98"/>
      <c r="J50" s="97">
        <v>5</v>
      </c>
      <c r="K50" s="98">
        <f>(J50*1000)/51</f>
        <v>98.03921568627452</v>
      </c>
      <c r="L50" s="97">
        <v>22</v>
      </c>
      <c r="M50" s="98">
        <f>(L50*1000)/54</f>
        <v>407.4074074074074</v>
      </c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2</v>
      </c>
      <c r="AE50" s="98">
        <f>E50+G50+I50+K50+M50+O50+Q50+S50+U50+W50+Y50+AA50+AC50</f>
        <v>505.4466230936819</v>
      </c>
    </row>
    <row r="51" spans="1:31" s="15" customFormat="1" ht="18" customHeight="1">
      <c r="A51" s="17">
        <v>46</v>
      </c>
      <c r="B51" s="50" t="s">
        <v>157</v>
      </c>
      <c r="C51" s="52" t="s">
        <v>123</v>
      </c>
      <c r="D51" s="97"/>
      <c r="E51" s="98"/>
      <c r="F51" s="97">
        <v>12</v>
      </c>
      <c r="G51" s="98">
        <f>(F51*1000)/79</f>
        <v>151.8987341772152</v>
      </c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>
        <v>28</v>
      </c>
      <c r="U51" s="98">
        <f>(T51*1000)/62</f>
        <v>451.61290322580646</v>
      </c>
      <c r="V51" s="97"/>
      <c r="W51" s="98"/>
      <c r="X51" s="97"/>
      <c r="Y51" s="98"/>
      <c r="Z51" s="97"/>
      <c r="AA51" s="98"/>
      <c r="AB51" s="99"/>
      <c r="AC51" s="98"/>
      <c r="AD51" s="100">
        <v>2</v>
      </c>
      <c r="AE51" s="98">
        <f>E51+G51+I51+K51+M51+O51+Q51+S51+U51+W51+Y51+AA51+AC51</f>
        <v>603.5116374030217</v>
      </c>
    </row>
    <row r="52" spans="1:31" s="15" customFormat="1" ht="18" customHeight="1">
      <c r="A52" s="17">
        <v>47</v>
      </c>
      <c r="B52" s="50" t="s">
        <v>133</v>
      </c>
      <c r="C52" s="52" t="s">
        <v>125</v>
      </c>
      <c r="D52" s="97"/>
      <c r="E52" s="98"/>
      <c r="F52" s="97"/>
      <c r="G52" s="98"/>
      <c r="H52" s="97"/>
      <c r="I52" s="98"/>
      <c r="J52" s="97"/>
      <c r="K52" s="98"/>
      <c r="L52" s="97">
        <v>23</v>
      </c>
      <c r="M52" s="98">
        <f>(L52*1000)/54</f>
        <v>425.9259259259259</v>
      </c>
      <c r="N52" s="97">
        <v>13</v>
      </c>
      <c r="O52" s="98">
        <f>(N52*1000)/50</f>
        <v>260</v>
      </c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2</v>
      </c>
      <c r="AE52" s="98">
        <f>E52+G52+I52+K52+M52+O52+Q52+S52+U52+W52+Y52+AA52+AC52</f>
        <v>685.9259259259259</v>
      </c>
    </row>
    <row r="53" spans="1:31" s="15" customFormat="1" ht="18" customHeight="1">
      <c r="A53" s="17">
        <v>48</v>
      </c>
      <c r="B53" s="50" t="s">
        <v>136</v>
      </c>
      <c r="C53" s="52" t="s">
        <v>125</v>
      </c>
      <c r="D53" s="97"/>
      <c r="E53" s="98"/>
      <c r="F53" s="97">
        <v>32</v>
      </c>
      <c r="G53" s="98">
        <f>(F53*1000)/79</f>
        <v>405.0632911392405</v>
      </c>
      <c r="H53" s="97"/>
      <c r="I53" s="98"/>
      <c r="J53" s="97"/>
      <c r="K53" s="98"/>
      <c r="L53" s="97"/>
      <c r="M53" s="98"/>
      <c r="N53" s="97">
        <v>16</v>
      </c>
      <c r="O53" s="98">
        <f>(N53*1000)/50</f>
        <v>320</v>
      </c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2</v>
      </c>
      <c r="AE53" s="98">
        <f>E53+G53+I53+K53+M53+O53+Q53+S53+U53+W53+Y53+AA53+AC53</f>
        <v>725.0632911392405</v>
      </c>
    </row>
    <row r="54" spans="1:32" s="15" customFormat="1" ht="18" customHeight="1">
      <c r="A54" s="17">
        <v>49</v>
      </c>
      <c r="B54" s="50" t="s">
        <v>138</v>
      </c>
      <c r="C54" s="52" t="s">
        <v>127</v>
      </c>
      <c r="D54" s="97">
        <v>20</v>
      </c>
      <c r="E54" s="98">
        <f>(D54*1000)/77</f>
        <v>259.7402597402597</v>
      </c>
      <c r="F54" s="97"/>
      <c r="G54" s="98"/>
      <c r="H54" s="97">
        <v>19</v>
      </c>
      <c r="I54" s="98">
        <f>(H54*1000)/38</f>
        <v>500</v>
      </c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2</v>
      </c>
      <c r="AE54" s="98">
        <f>E54+G54+I54+K54+M54+O54+Q54+S54+U54+W54+Y54+AA54+AC54</f>
        <v>759.7402597402597</v>
      </c>
      <c r="AF54"/>
    </row>
    <row r="55" spans="1:32" s="15" customFormat="1" ht="18" customHeight="1">
      <c r="A55" s="17">
        <v>50</v>
      </c>
      <c r="B55" s="45" t="s">
        <v>176</v>
      </c>
      <c r="C55" s="52" t="s">
        <v>127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15</v>
      </c>
      <c r="O55" s="98">
        <f>(N55*1000)/50</f>
        <v>300</v>
      </c>
      <c r="P55" s="97"/>
      <c r="Q55" s="98"/>
      <c r="R55" s="97"/>
      <c r="S55" s="98"/>
      <c r="T55" s="97">
        <v>30</v>
      </c>
      <c r="U55" s="98">
        <f>(T55*1000)/62</f>
        <v>483.8709677419355</v>
      </c>
      <c r="V55" s="97"/>
      <c r="W55" s="98"/>
      <c r="X55" s="97"/>
      <c r="Y55" s="98"/>
      <c r="Z55" s="97"/>
      <c r="AA55" s="98"/>
      <c r="AB55" s="99"/>
      <c r="AC55" s="98"/>
      <c r="AD55" s="100">
        <v>2</v>
      </c>
      <c r="AE55" s="98">
        <f>E55+G55+I55+K55+M55+O55+Q55+S55+U55+W55+Y55+AA55+AC55</f>
        <v>783.8709677419355</v>
      </c>
      <c r="AF55"/>
    </row>
    <row r="56" spans="1:31" ht="18" customHeight="1">
      <c r="A56" s="17">
        <v>51</v>
      </c>
      <c r="B56" s="45" t="s">
        <v>237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>
        <v>1</v>
      </c>
      <c r="W56" s="98">
        <f>(V56*1000)/45</f>
        <v>22.22222222222222</v>
      </c>
      <c r="X56" s="97"/>
      <c r="Y56" s="98"/>
      <c r="Z56" s="97"/>
      <c r="AA56" s="98"/>
      <c r="AB56" s="99"/>
      <c r="AC56" s="98"/>
      <c r="AD56" s="100">
        <v>1</v>
      </c>
      <c r="AE56" s="98">
        <f>E56+G56+I56+K56+M56+O56+Q56+S56+U56+W56+Y56+AA56+AC56</f>
        <v>22.22222222222222</v>
      </c>
    </row>
    <row r="57" spans="1:31" ht="18" customHeight="1">
      <c r="A57" s="17">
        <v>52</v>
      </c>
      <c r="B57" s="45" t="s">
        <v>61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>
        <v>3</v>
      </c>
      <c r="AA57" s="98">
        <f>(Z57*1000)/53</f>
        <v>56.60377358490566</v>
      </c>
      <c r="AB57" s="99"/>
      <c r="AC57" s="98"/>
      <c r="AD57" s="100">
        <v>1</v>
      </c>
      <c r="AE57" s="98">
        <f>E57+G57+I57+K57+M57+O57+Q57+S57+U57+W57+Y57+AA57+AC57</f>
        <v>56.60377358490566</v>
      </c>
    </row>
    <row r="58" spans="1:31" ht="18" customHeight="1">
      <c r="A58" s="17">
        <v>53</v>
      </c>
      <c r="B58" s="50" t="s">
        <v>130</v>
      </c>
      <c r="C58" s="52" t="s">
        <v>125</v>
      </c>
      <c r="D58" s="97"/>
      <c r="E58" s="98"/>
      <c r="F58" s="97"/>
      <c r="G58" s="98"/>
      <c r="H58" s="97"/>
      <c r="I58" s="98"/>
      <c r="J58" s="97"/>
      <c r="K58" s="98"/>
      <c r="L58" s="97">
        <v>5</v>
      </c>
      <c r="M58" s="98">
        <f>(L58*1000)/54</f>
        <v>92.5925925925926</v>
      </c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>E58+G58+I58+K58+M58+O58+Q58+S58+U58+W58+Y58+AA58+AC58</f>
        <v>92.5925925925926</v>
      </c>
    </row>
    <row r="59" spans="1:31" ht="18" customHeight="1">
      <c r="A59" s="17">
        <v>54</v>
      </c>
      <c r="B59" s="95" t="s">
        <v>25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>
        <v>8</v>
      </c>
      <c r="M59" s="98">
        <f>(L59*1000)/54</f>
        <v>148.14814814814815</v>
      </c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>E59+G59+I59+K59+M59+O59+Q59+S59+U59+W59+Y59+AA59+AC59</f>
        <v>148.14814814814815</v>
      </c>
    </row>
    <row r="60" spans="1:31" ht="18" customHeight="1">
      <c r="A60" s="17">
        <v>55</v>
      </c>
      <c r="B60" s="50" t="s">
        <v>142</v>
      </c>
      <c r="C60" s="52" t="s">
        <v>123</v>
      </c>
      <c r="D60" s="97"/>
      <c r="E60" s="98"/>
      <c r="F60" s="97"/>
      <c r="G60" s="98"/>
      <c r="H60" s="97"/>
      <c r="I60" s="98"/>
      <c r="J60" s="97">
        <v>8</v>
      </c>
      <c r="K60" s="98">
        <f>(J60*1000)/51</f>
        <v>156.86274509803923</v>
      </c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>E60+G60+I60+K60+M60+O60+Q60+S60+U60+W60+Y60+AA60+AC60</f>
        <v>156.86274509803923</v>
      </c>
    </row>
    <row r="61" spans="1:31" ht="18" customHeight="1">
      <c r="A61" s="17">
        <v>56</v>
      </c>
      <c r="B61" s="45" t="s">
        <v>391</v>
      </c>
      <c r="C61" s="52" t="s">
        <v>123</v>
      </c>
      <c r="D61" s="97"/>
      <c r="E61" s="98"/>
      <c r="F61" s="97">
        <v>17</v>
      </c>
      <c r="G61" s="98">
        <f>(F61*1000)/79</f>
        <v>215.18987341772151</v>
      </c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>E61+G61+I61+K61+M61+O61+Q61+S61+U61+W61+Y61+AA61+AC61</f>
        <v>215.18987341772151</v>
      </c>
    </row>
    <row r="62" spans="1:31" ht="18" customHeight="1">
      <c r="A62" s="17">
        <v>57</v>
      </c>
      <c r="B62" s="45" t="s">
        <v>242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>
        <v>14</v>
      </c>
      <c r="Q62" s="98">
        <f>(P62*1000)/54</f>
        <v>259.25925925925924</v>
      </c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>E62+G62+I62+K62+M62+O62+Q62+S62+U62+W62+Y62+AA62+AC62</f>
        <v>259.25925925925924</v>
      </c>
    </row>
    <row r="63" spans="1:31" ht="18" customHeight="1">
      <c r="A63" s="17">
        <v>58</v>
      </c>
      <c r="B63" s="50" t="s">
        <v>131</v>
      </c>
      <c r="C63" s="52" t="s">
        <v>127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>
        <v>12</v>
      </c>
      <c r="W63" s="98">
        <f>(V63*1000)/45</f>
        <v>266.6666666666667</v>
      </c>
      <c r="X63" s="97"/>
      <c r="Y63" s="98"/>
      <c r="Z63" s="97"/>
      <c r="AA63" s="98"/>
      <c r="AB63" s="99"/>
      <c r="AC63" s="98"/>
      <c r="AD63" s="100">
        <v>1</v>
      </c>
      <c r="AE63" s="98">
        <f>E63+G63+I63+K63+M63+O63+Q63+S63+U63+W63+Y63+AA63+AC63</f>
        <v>266.6666666666667</v>
      </c>
    </row>
    <row r="64" spans="1:31" ht="18" customHeight="1">
      <c r="A64" s="17">
        <v>59</v>
      </c>
      <c r="B64" s="45" t="s">
        <v>44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>
        <v>16</v>
      </c>
      <c r="Q64" s="98">
        <f>(P64*1000)/54</f>
        <v>296.2962962962963</v>
      </c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>E64+G64+I64+K64+M64+O64+Q64+S64+U64+W64+Y64+AA64+AC64</f>
        <v>296.2962962962963</v>
      </c>
    </row>
    <row r="65" spans="1:31" ht="18" customHeight="1">
      <c r="A65" s="17">
        <v>60</v>
      </c>
      <c r="B65" s="45" t="s">
        <v>48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>
        <v>21</v>
      </c>
      <c r="U65" s="98">
        <f>(T65*1000)/62</f>
        <v>338.7096774193548</v>
      </c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>E65+G65+I65+K65+M65+O65+Q65+S65+U65+W65+Y65+AA65+AC65</f>
        <v>338.7096774193548</v>
      </c>
    </row>
    <row r="66" spans="1:31" ht="18" customHeight="1">
      <c r="A66" s="17">
        <v>61</v>
      </c>
      <c r="B66" s="95" t="s">
        <v>33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>
        <v>21</v>
      </c>
      <c r="S66" s="98">
        <f>(R66*1000)/51</f>
        <v>411.7647058823529</v>
      </c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>E66+G66+I66+K66+M66+O66+Q66+S66+U66+W66+Y66+AA66+AC66</f>
        <v>411.7647058823529</v>
      </c>
    </row>
    <row r="67" spans="1:31" ht="18" customHeight="1">
      <c r="A67" s="17">
        <v>62</v>
      </c>
      <c r="B67" s="50" t="s">
        <v>22</v>
      </c>
      <c r="C67" s="52" t="s">
        <v>121</v>
      </c>
      <c r="D67" s="97">
        <v>38</v>
      </c>
      <c r="E67" s="98">
        <f>(D67*1000)/77</f>
        <v>493.5064935064935</v>
      </c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>
        <v>1</v>
      </c>
      <c r="AE67" s="98">
        <f>E67+G67+I67+K67+M67+O67+Q67+S67+U67+W67+Y67+AA67+AC67</f>
        <v>493.5064935064935</v>
      </c>
    </row>
    <row r="68" spans="1:31" ht="18" customHeight="1">
      <c r="A68" s="17">
        <v>63</v>
      </c>
      <c r="B68" s="45" t="s">
        <v>46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>E68+G68+I68+K68+M68+O68+Q68+S68+U68+W68+Y68+AA68+AC68</f>
        <v>0</v>
      </c>
    </row>
    <row r="69" spans="1:31" ht="18" customHeight="1">
      <c r="A69" s="17">
        <v>64</v>
      </c>
      <c r="B69" s="50" t="s">
        <v>96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>E69+G69+I69+K69+M69+O69+Q69+S69+U69+W69+Y69+AA69+AC69</f>
        <v>0</v>
      </c>
    </row>
    <row r="70" spans="1:31" ht="18" customHeight="1">
      <c r="A70" s="17">
        <v>65</v>
      </c>
      <c r="B70" s="94" t="s">
        <v>384</v>
      </c>
      <c r="C70" s="52" t="s">
        <v>125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>E70+G70+I70+K70+M70+O70+Q70+S70+U70+W70+Y70+AA70+AC70</f>
        <v>0</v>
      </c>
    </row>
    <row r="71" spans="1:31" ht="18" customHeight="1">
      <c r="A71" s="17">
        <v>66</v>
      </c>
      <c r="B71" s="50" t="s">
        <v>40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>E71+G71+I71+K71+M71+O71+Q71+S71+U71+W71+Y71+AA71+AC71</f>
        <v>0</v>
      </c>
    </row>
    <row r="72" spans="1:31" ht="18" customHeight="1">
      <c r="A72" s="17">
        <v>67</v>
      </c>
      <c r="B72" s="45" t="s">
        <v>36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>E72+G72+I72+K72+M72+O72+Q72+S72+U72+W72+Y72+AA72+AC72</f>
        <v>0</v>
      </c>
    </row>
    <row r="73" spans="1:31" ht="18" customHeight="1">
      <c r="A73" s="17">
        <v>68</v>
      </c>
      <c r="B73" s="45" t="s">
        <v>49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>E73+G73+I73+K73+M73+O73+Q73+S73+U73+W73+Y73+AA73+AC73</f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>E74+G74+I74+K74+M74+O74+Q74+S74+U74+W74+Y74+AA74+AC74</f>
        <v>0</v>
      </c>
    </row>
    <row r="75" spans="1:31" ht="18" customHeight="1">
      <c r="A75" s="17">
        <v>70</v>
      </c>
      <c r="B75" s="45" t="s">
        <v>397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>E75+G75+I75+K75+M75+O75+Q75+S75+U75+W75+Y75+AA75+AC75</f>
        <v>0</v>
      </c>
    </row>
    <row r="76" spans="1:31" ht="18" customHeight="1">
      <c r="A76" s="17">
        <v>71</v>
      </c>
      <c r="B76" s="45" t="s">
        <v>395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>E76+G76+I76+K76+M76+O76+Q76+S76+U76+W76+Y76+AA76+AC76</f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>E77+G77+I77+K77+M77+O77+Q77+S77+U77+W77+Y77+AA77+AC77</f>
        <v>0</v>
      </c>
    </row>
    <row r="78" spans="1:31" ht="18" customHeight="1">
      <c r="A78" s="17">
        <v>73</v>
      </c>
      <c r="B78" s="45" t="s">
        <v>394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>E78+G78+I78+K78+M78+O78+Q78+S78+U78+W78+Y78+AA78+AC78</f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>E79+G79+I79+K79+M79+O79+Q79+S79+U79+W79+Y79+AA79+AC79</f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>E80+G80+I80+K80+M80+O80+Q80+S80+U80+W80+Y80+AA80+AC80</f>
        <v>0</v>
      </c>
    </row>
    <row r="81" spans="1:31" ht="18" customHeight="1">
      <c r="A81" s="17">
        <v>76</v>
      </c>
      <c r="B81" s="50" t="s">
        <v>396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>E81+G81+I81+K81+M81+O81+Q81+S81+U81+W81+Y81+AA81+AC81</f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>E82+G82+I82+K82+M82+O82+Q82+S82+U82+W82+Y82+AA82+AC82</f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>E83+G83+I83+K83+M83+O83+Q83+S83+U83+W83+Y83+AA83+AC83</f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>E84+G84+I84+K84+M84+O84+Q84+S84+U84+W84+Y84+AA84+AC84</f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>E85+G85+I85+K85+M85+O85+Q85+S85+U85+W85+Y85+AA85+AC85</f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R5:S5"/>
    <mergeCell ref="T5:U5"/>
    <mergeCell ref="J5:K5"/>
    <mergeCell ref="L5:M5"/>
    <mergeCell ref="N5:O5"/>
    <mergeCell ref="P5:Q5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R3:S3"/>
    <mergeCell ref="T3:U3"/>
    <mergeCell ref="V3:W3"/>
    <mergeCell ref="X3:Y3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N3:O3"/>
    <mergeCell ref="P3:Q3"/>
    <mergeCell ref="H4:I4"/>
    <mergeCell ref="D5:E5"/>
    <mergeCell ref="F5:G5"/>
    <mergeCell ref="H5:I5"/>
    <mergeCell ref="J4:K4"/>
    <mergeCell ref="L4:M4"/>
    <mergeCell ref="N4:O4"/>
    <mergeCell ref="P4:Q4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5"/>
  <sheetViews>
    <sheetView zoomScale="75" zoomScaleNormal="75" zoomScalePageLayoutView="0" workbookViewId="0" topLeftCell="A7">
      <selection activeCell="B16" sqref="B16"/>
    </sheetView>
  </sheetViews>
  <sheetFormatPr defaultColWidth="11.421875" defaultRowHeight="12.75"/>
  <cols>
    <col min="1" max="1" width="4.140625" style="0" bestFit="1" customWidth="1"/>
    <col min="2" max="2" width="20.00390625" style="0" bestFit="1" customWidth="1"/>
    <col min="3" max="3" width="4.421875" style="0" customWidth="1"/>
    <col min="4" max="39" width="6.421875" style="0" customWidth="1"/>
  </cols>
  <sheetData>
    <row r="1" spans="1:43" ht="15.75">
      <c r="A1" s="124" t="s">
        <v>0</v>
      </c>
      <c r="B1" s="75"/>
      <c r="C1" s="108" t="s">
        <v>383</v>
      </c>
      <c r="D1" s="120" t="s">
        <v>318</v>
      </c>
      <c r="E1" s="121"/>
      <c r="F1" s="118" t="s">
        <v>319</v>
      </c>
      <c r="G1" s="119"/>
      <c r="H1" s="118" t="s">
        <v>320</v>
      </c>
      <c r="I1" s="119"/>
      <c r="J1" s="118" t="s">
        <v>261</v>
      </c>
      <c r="K1" s="119"/>
      <c r="L1" s="122" t="s">
        <v>76</v>
      </c>
      <c r="M1" s="123"/>
      <c r="N1" s="122" t="s">
        <v>321</v>
      </c>
      <c r="O1" s="123"/>
      <c r="P1" s="122" t="s">
        <v>164</v>
      </c>
      <c r="Q1" s="123"/>
      <c r="R1" s="122" t="s">
        <v>322</v>
      </c>
      <c r="S1" s="123"/>
      <c r="T1" s="118" t="s">
        <v>323</v>
      </c>
      <c r="U1" s="119"/>
      <c r="V1" s="118" t="s">
        <v>165</v>
      </c>
      <c r="W1" s="119"/>
      <c r="X1" s="118" t="s">
        <v>324</v>
      </c>
      <c r="Y1" s="119"/>
      <c r="Z1" s="120" t="s">
        <v>105</v>
      </c>
      <c r="AA1" s="121"/>
      <c r="AB1" s="122" t="s">
        <v>75</v>
      </c>
      <c r="AC1" s="123"/>
      <c r="AD1" s="118" t="s">
        <v>76</v>
      </c>
      <c r="AE1" s="119"/>
      <c r="AF1" s="118" t="s">
        <v>325</v>
      </c>
      <c r="AG1" s="119"/>
      <c r="AH1" s="118" t="s">
        <v>326</v>
      </c>
      <c r="AI1" s="119"/>
      <c r="AJ1" s="118" t="s">
        <v>327</v>
      </c>
      <c r="AK1" s="119"/>
      <c r="AL1" s="118" t="s">
        <v>75</v>
      </c>
      <c r="AM1" s="119"/>
      <c r="AN1" s="10" t="s">
        <v>2</v>
      </c>
      <c r="AO1" s="10" t="s">
        <v>3</v>
      </c>
      <c r="AP1" s="10" t="s">
        <v>328</v>
      </c>
      <c r="AQ1" s="10" t="s">
        <v>329</v>
      </c>
    </row>
    <row r="2" spans="1:43" ht="15.75">
      <c r="A2" s="125"/>
      <c r="B2" s="11" t="s">
        <v>77</v>
      </c>
      <c r="C2" s="109"/>
      <c r="D2" s="115">
        <v>38465</v>
      </c>
      <c r="E2" s="117"/>
      <c r="F2" s="115">
        <v>38478</v>
      </c>
      <c r="G2" s="116"/>
      <c r="H2" s="115">
        <v>38479</v>
      </c>
      <c r="I2" s="116"/>
      <c r="J2" s="115">
        <v>38493</v>
      </c>
      <c r="K2" s="116"/>
      <c r="L2" s="115">
        <v>38497</v>
      </c>
      <c r="M2" s="116"/>
      <c r="N2" s="115">
        <v>38507</v>
      </c>
      <c r="O2" s="116"/>
      <c r="P2" s="115">
        <v>38521</v>
      </c>
      <c r="Q2" s="116"/>
      <c r="R2" s="115">
        <v>38528</v>
      </c>
      <c r="S2" s="116"/>
      <c r="T2" s="115">
        <v>38542</v>
      </c>
      <c r="U2" s="116"/>
      <c r="V2" s="115">
        <v>38549</v>
      </c>
      <c r="W2" s="116"/>
      <c r="X2" s="115">
        <v>38556</v>
      </c>
      <c r="Y2" s="116"/>
      <c r="Z2" s="115">
        <v>38570</v>
      </c>
      <c r="AA2" s="117"/>
      <c r="AB2" s="115">
        <v>38577</v>
      </c>
      <c r="AC2" s="116"/>
      <c r="AD2" s="115">
        <v>38579</v>
      </c>
      <c r="AE2" s="116"/>
      <c r="AF2" s="115">
        <v>38591</v>
      </c>
      <c r="AG2" s="116"/>
      <c r="AH2" s="115">
        <v>38605</v>
      </c>
      <c r="AI2" s="116"/>
      <c r="AJ2" s="115">
        <v>38626</v>
      </c>
      <c r="AK2" s="116"/>
      <c r="AL2" s="115">
        <v>38633</v>
      </c>
      <c r="AM2" s="116"/>
      <c r="AN2" s="14" t="s">
        <v>5</v>
      </c>
      <c r="AO2" s="14" t="s">
        <v>5</v>
      </c>
      <c r="AP2" s="14" t="s">
        <v>330</v>
      </c>
      <c r="AQ2" s="76"/>
    </row>
    <row r="3" spans="1:43" ht="15.75">
      <c r="A3" s="126"/>
      <c r="B3" s="77"/>
      <c r="C3" s="110"/>
      <c r="D3" s="111" t="s">
        <v>331</v>
      </c>
      <c r="E3" s="112"/>
      <c r="F3" s="106" t="s">
        <v>332</v>
      </c>
      <c r="G3" s="107"/>
      <c r="H3" s="106" t="s">
        <v>333</v>
      </c>
      <c r="I3" s="107"/>
      <c r="J3" s="106" t="s">
        <v>334</v>
      </c>
      <c r="K3" s="107"/>
      <c r="L3" s="113" t="s">
        <v>335</v>
      </c>
      <c r="M3" s="114"/>
      <c r="N3" s="113" t="s">
        <v>336</v>
      </c>
      <c r="O3" s="114"/>
      <c r="P3" s="113" t="s">
        <v>337</v>
      </c>
      <c r="Q3" s="114"/>
      <c r="R3" s="113" t="s">
        <v>338</v>
      </c>
      <c r="S3" s="114"/>
      <c r="T3" s="106" t="s">
        <v>339</v>
      </c>
      <c r="U3" s="107"/>
      <c r="V3" s="106" t="s">
        <v>340</v>
      </c>
      <c r="W3" s="107"/>
      <c r="X3" s="106" t="s">
        <v>341</v>
      </c>
      <c r="Y3" s="107"/>
      <c r="Z3" s="111" t="s">
        <v>342</v>
      </c>
      <c r="AA3" s="112"/>
      <c r="AB3" s="113" t="s">
        <v>343</v>
      </c>
      <c r="AC3" s="114"/>
      <c r="AD3" s="106" t="s">
        <v>344</v>
      </c>
      <c r="AE3" s="107"/>
      <c r="AF3" s="106" t="s">
        <v>345</v>
      </c>
      <c r="AG3" s="107"/>
      <c r="AH3" s="106" t="s">
        <v>346</v>
      </c>
      <c r="AI3" s="107"/>
      <c r="AJ3" s="106" t="s">
        <v>347</v>
      </c>
      <c r="AK3" s="107"/>
      <c r="AL3" s="106" t="s">
        <v>267</v>
      </c>
      <c r="AM3" s="107"/>
      <c r="AN3" s="78" t="s">
        <v>11</v>
      </c>
      <c r="AO3" s="78" t="s">
        <v>12</v>
      </c>
      <c r="AP3" s="78"/>
      <c r="AQ3" s="79"/>
    </row>
    <row r="4" spans="1:43" ht="12.75">
      <c r="A4" s="22">
        <v>1</v>
      </c>
      <c r="B4" s="25" t="s">
        <v>49</v>
      </c>
      <c r="C4" s="80" t="s">
        <v>121</v>
      </c>
      <c r="D4" s="20">
        <v>13</v>
      </c>
      <c r="E4" s="81"/>
      <c r="F4" s="20"/>
      <c r="G4" s="81"/>
      <c r="H4" s="20"/>
      <c r="I4" s="21"/>
      <c r="J4" s="20"/>
      <c r="K4" s="81"/>
      <c r="L4" s="82"/>
      <c r="M4" s="81"/>
      <c r="N4" s="82">
        <v>2</v>
      </c>
      <c r="O4" s="81">
        <f>N4*1000/66</f>
        <v>30.303030303030305</v>
      </c>
      <c r="P4" s="82"/>
      <c r="Q4" s="81"/>
      <c r="R4" s="82"/>
      <c r="S4" s="81"/>
      <c r="T4" s="20"/>
      <c r="U4" s="81"/>
      <c r="V4" s="20">
        <v>28</v>
      </c>
      <c r="W4" s="81"/>
      <c r="X4" s="20" t="s">
        <v>348</v>
      </c>
      <c r="Y4" s="21"/>
      <c r="Z4" s="20">
        <v>9</v>
      </c>
      <c r="AA4" s="81"/>
      <c r="AB4" s="82">
        <v>3</v>
      </c>
      <c r="AC4" s="81">
        <f>AB4*1000/86</f>
        <v>34.883720930232556</v>
      </c>
      <c r="AD4" s="20">
        <v>4</v>
      </c>
      <c r="AE4" s="81">
        <f>AD4*1000/109</f>
        <v>36.69724770642202</v>
      </c>
      <c r="AF4" s="20"/>
      <c r="AG4" s="21"/>
      <c r="AH4" s="20">
        <v>21</v>
      </c>
      <c r="AI4" s="21"/>
      <c r="AJ4" s="20">
        <v>2</v>
      </c>
      <c r="AK4" s="21">
        <f>AJ4*1000/22</f>
        <v>90.9090909090909</v>
      </c>
      <c r="AL4" s="20">
        <v>2</v>
      </c>
      <c r="AM4" s="21">
        <f>AL4*1000/49</f>
        <v>40.816326530612244</v>
      </c>
      <c r="AN4" s="22">
        <v>5</v>
      </c>
      <c r="AO4" s="21">
        <f aca="true" t="shared" si="0" ref="AO4:AO67">E4+G4+I4+K4+M4+O4+Q4+S4+U4+W4+Y4+AA4+AC4+AE4+AG4+AI4+AK4+AM4</f>
        <v>233.60941637938805</v>
      </c>
      <c r="AP4" s="83">
        <v>100</v>
      </c>
      <c r="AQ4" s="84">
        <f aca="true" t="shared" si="1" ref="AQ4:AQ67">AO4-AP4</f>
        <v>133.60941637938805</v>
      </c>
    </row>
    <row r="5" spans="1:43" ht="12.75">
      <c r="A5" s="85">
        <v>2</v>
      </c>
      <c r="B5" s="86" t="s">
        <v>21</v>
      </c>
      <c r="C5" s="87" t="s">
        <v>121</v>
      </c>
      <c r="D5" s="82"/>
      <c r="E5" s="82"/>
      <c r="F5" s="82"/>
      <c r="G5" s="81"/>
      <c r="H5" s="82">
        <v>9</v>
      </c>
      <c r="I5" s="81">
        <f>H5*1000/81</f>
        <v>111.11111111111111</v>
      </c>
      <c r="J5" s="82"/>
      <c r="K5" s="81"/>
      <c r="L5" s="82">
        <v>46</v>
      </c>
      <c r="M5" s="81"/>
      <c r="N5" s="82"/>
      <c r="O5" s="81"/>
      <c r="P5" s="82"/>
      <c r="Q5" s="81"/>
      <c r="R5" s="82"/>
      <c r="S5" s="81"/>
      <c r="T5" s="82"/>
      <c r="U5" s="81"/>
      <c r="V5" s="82">
        <v>4</v>
      </c>
      <c r="W5" s="81">
        <f>V5*1000/70</f>
        <v>57.142857142857146</v>
      </c>
      <c r="X5" s="82" t="s">
        <v>348</v>
      </c>
      <c r="Y5" s="81"/>
      <c r="Z5" s="82">
        <v>18</v>
      </c>
      <c r="AA5" s="81"/>
      <c r="AB5" s="82">
        <v>4</v>
      </c>
      <c r="AC5" s="81">
        <f>AB5*1000/86</f>
        <v>46.51162790697674</v>
      </c>
      <c r="AD5" s="82">
        <v>5</v>
      </c>
      <c r="AE5" s="81">
        <f>AD5*1000/109</f>
        <v>45.87155963302752</v>
      </c>
      <c r="AF5" s="82">
        <v>26</v>
      </c>
      <c r="AG5" s="21"/>
      <c r="AH5" s="82">
        <v>5</v>
      </c>
      <c r="AI5" s="21">
        <f>AH5*1000/77</f>
        <v>64.93506493506493</v>
      </c>
      <c r="AJ5" s="82">
        <v>9</v>
      </c>
      <c r="AK5" s="81"/>
      <c r="AL5" s="82" t="s">
        <v>348</v>
      </c>
      <c r="AM5" s="21"/>
      <c r="AN5" s="85">
        <v>5</v>
      </c>
      <c r="AO5" s="21">
        <f t="shared" si="0"/>
        <v>325.57222072903744</v>
      </c>
      <c r="AP5" s="88">
        <v>110</v>
      </c>
      <c r="AQ5" s="84">
        <f t="shared" si="1"/>
        <v>215.57222072903744</v>
      </c>
    </row>
    <row r="6" spans="1:43" ht="12.75">
      <c r="A6" s="22">
        <v>3</v>
      </c>
      <c r="B6" s="25" t="s">
        <v>287</v>
      </c>
      <c r="C6" s="80" t="s">
        <v>121</v>
      </c>
      <c r="D6" s="20"/>
      <c r="E6" s="81"/>
      <c r="F6" s="20"/>
      <c r="G6" s="81"/>
      <c r="H6" s="20"/>
      <c r="I6" s="21"/>
      <c r="J6" s="20"/>
      <c r="K6" s="21"/>
      <c r="L6" s="82">
        <v>19</v>
      </c>
      <c r="M6" s="81"/>
      <c r="N6" s="82">
        <v>3</v>
      </c>
      <c r="O6" s="81">
        <f>N6*1000/66</f>
        <v>45.45454545454545</v>
      </c>
      <c r="P6" s="82"/>
      <c r="Q6" s="81"/>
      <c r="R6" s="82"/>
      <c r="S6" s="81"/>
      <c r="T6" s="20"/>
      <c r="U6" s="81"/>
      <c r="V6" s="20" t="s">
        <v>348</v>
      </c>
      <c r="W6" s="21"/>
      <c r="X6" s="20" t="s">
        <v>348</v>
      </c>
      <c r="Y6" s="81"/>
      <c r="Z6" s="20">
        <v>5</v>
      </c>
      <c r="AA6" s="81">
        <f>Z6*1000/68</f>
        <v>73.52941176470588</v>
      </c>
      <c r="AB6" s="82">
        <v>1</v>
      </c>
      <c r="AC6" s="81">
        <f>AB6*1000/86</f>
        <v>11.627906976744185</v>
      </c>
      <c r="AD6" s="20">
        <v>11</v>
      </c>
      <c r="AE6" s="81"/>
      <c r="AF6" s="20"/>
      <c r="AG6" s="21"/>
      <c r="AH6" s="20">
        <v>7</v>
      </c>
      <c r="AI6" s="81">
        <f>AH6*1000/77</f>
        <v>90.9090909090909</v>
      </c>
      <c r="AJ6" s="20"/>
      <c r="AK6" s="81"/>
      <c r="AL6" s="20">
        <v>3</v>
      </c>
      <c r="AM6" s="21">
        <f>AL6*1000/49</f>
        <v>61.224489795918366</v>
      </c>
      <c r="AN6" s="22">
        <v>5</v>
      </c>
      <c r="AO6" s="21">
        <f t="shared" si="0"/>
        <v>282.74544490100476</v>
      </c>
      <c r="AP6" s="83">
        <v>0</v>
      </c>
      <c r="AQ6" s="84">
        <f t="shared" si="1"/>
        <v>282.74544490100476</v>
      </c>
    </row>
    <row r="7" spans="1:43" ht="12.75">
      <c r="A7" s="22">
        <v>4</v>
      </c>
      <c r="B7" s="25" t="s">
        <v>177</v>
      </c>
      <c r="C7" s="80" t="s">
        <v>125</v>
      </c>
      <c r="D7" s="20">
        <v>11</v>
      </c>
      <c r="E7" s="21">
        <f>D7*1000/69</f>
        <v>159.42028985507247</v>
      </c>
      <c r="F7" s="20">
        <v>12</v>
      </c>
      <c r="G7" s="21"/>
      <c r="H7" s="20"/>
      <c r="I7" s="21"/>
      <c r="J7" s="20"/>
      <c r="K7" s="21"/>
      <c r="L7" s="20">
        <v>1</v>
      </c>
      <c r="M7" s="21">
        <f>L7*1000/111</f>
        <v>9.00900900900901</v>
      </c>
      <c r="N7" s="20"/>
      <c r="O7" s="21"/>
      <c r="P7" s="20"/>
      <c r="Q7" s="21"/>
      <c r="R7" s="20"/>
      <c r="S7" s="21"/>
      <c r="T7" s="20">
        <v>2</v>
      </c>
      <c r="U7" s="21">
        <f>T7*1000/23</f>
        <v>86.95652173913044</v>
      </c>
      <c r="V7" s="20">
        <v>18</v>
      </c>
      <c r="W7" s="21"/>
      <c r="X7" s="20">
        <v>13</v>
      </c>
      <c r="Y7" s="81"/>
      <c r="Z7" s="20" t="s">
        <v>348</v>
      </c>
      <c r="AA7" s="20"/>
      <c r="AB7" s="20" t="s">
        <v>348</v>
      </c>
      <c r="AC7" s="81"/>
      <c r="AD7" s="20">
        <v>16</v>
      </c>
      <c r="AE7" s="81">
        <f>AD7*1000/109</f>
        <v>146.78899082568807</v>
      </c>
      <c r="AF7" s="20">
        <v>14</v>
      </c>
      <c r="AG7" s="21"/>
      <c r="AH7" s="20"/>
      <c r="AI7" s="21"/>
      <c r="AJ7" s="20">
        <v>1</v>
      </c>
      <c r="AK7" s="21">
        <f>AJ7*1000/22</f>
        <v>45.45454545454545</v>
      </c>
      <c r="AL7" s="20"/>
      <c r="AM7" s="21"/>
      <c r="AN7" s="22">
        <v>5</v>
      </c>
      <c r="AO7" s="21">
        <f t="shared" si="0"/>
        <v>447.62935688344544</v>
      </c>
      <c r="AP7" s="83">
        <v>110</v>
      </c>
      <c r="AQ7" s="84">
        <f t="shared" si="1"/>
        <v>337.62935688344544</v>
      </c>
    </row>
    <row r="8" spans="1:43" ht="12.75">
      <c r="A8" s="22">
        <v>5</v>
      </c>
      <c r="B8" s="25" t="s">
        <v>26</v>
      </c>
      <c r="C8" s="80" t="s">
        <v>121</v>
      </c>
      <c r="D8" s="20"/>
      <c r="E8" s="81"/>
      <c r="F8" s="20"/>
      <c r="G8" s="81"/>
      <c r="H8" s="20">
        <v>1</v>
      </c>
      <c r="I8" s="21">
        <f>H8*1000/81</f>
        <v>12.345679012345679</v>
      </c>
      <c r="J8" s="20"/>
      <c r="K8" s="21"/>
      <c r="L8" s="20" t="s">
        <v>348</v>
      </c>
      <c r="M8" s="81"/>
      <c r="N8" s="20">
        <v>8</v>
      </c>
      <c r="O8" s="81">
        <f>N8*1000/66</f>
        <v>121.21212121212122</v>
      </c>
      <c r="P8" s="20">
        <v>8</v>
      </c>
      <c r="Q8" s="81">
        <f>P8*1000/50</f>
        <v>160</v>
      </c>
      <c r="R8" s="20" t="s">
        <v>348</v>
      </c>
      <c r="S8" s="81"/>
      <c r="T8" s="20" t="s">
        <v>348</v>
      </c>
      <c r="U8" s="81"/>
      <c r="V8" s="20">
        <v>10</v>
      </c>
      <c r="W8" s="81">
        <f>V8*1000/70</f>
        <v>142.85714285714286</v>
      </c>
      <c r="X8" s="20">
        <v>1</v>
      </c>
      <c r="Y8" s="81">
        <f>X8*1000/74</f>
        <v>13.513513513513514</v>
      </c>
      <c r="Z8" s="20" t="s">
        <v>348</v>
      </c>
      <c r="AA8" s="81"/>
      <c r="AB8" s="20"/>
      <c r="AC8" s="81"/>
      <c r="AD8" s="20"/>
      <c r="AE8" s="81"/>
      <c r="AF8" s="20">
        <v>12</v>
      </c>
      <c r="AG8" s="21"/>
      <c r="AH8" s="20"/>
      <c r="AI8" s="21"/>
      <c r="AJ8" s="20"/>
      <c r="AK8" s="81"/>
      <c r="AL8" s="20" t="s">
        <v>348</v>
      </c>
      <c r="AM8" s="21"/>
      <c r="AN8" s="22">
        <v>5</v>
      </c>
      <c r="AO8" s="21">
        <f t="shared" si="0"/>
        <v>449.92845659512324</v>
      </c>
      <c r="AP8" s="83">
        <v>110</v>
      </c>
      <c r="AQ8" s="84">
        <f t="shared" si="1"/>
        <v>339.92845659512324</v>
      </c>
    </row>
    <row r="9" spans="1:43" ht="12.75">
      <c r="A9" s="22">
        <v>6</v>
      </c>
      <c r="B9" s="25" t="s">
        <v>154</v>
      </c>
      <c r="C9" s="80" t="s">
        <v>121</v>
      </c>
      <c r="D9" s="20"/>
      <c r="E9" s="82"/>
      <c r="F9" s="20"/>
      <c r="G9" s="81"/>
      <c r="H9" s="20">
        <v>20</v>
      </c>
      <c r="I9" s="21"/>
      <c r="J9" s="25">
        <v>12</v>
      </c>
      <c r="K9" s="21"/>
      <c r="L9" s="20"/>
      <c r="M9" s="81"/>
      <c r="N9" s="20">
        <v>1</v>
      </c>
      <c r="O9" s="81">
        <f>N9*1000/66</f>
        <v>15.151515151515152</v>
      </c>
      <c r="P9" s="20"/>
      <c r="Q9" s="81"/>
      <c r="R9" s="20"/>
      <c r="S9" s="81"/>
      <c r="T9" s="20"/>
      <c r="U9" s="81"/>
      <c r="V9" s="20" t="s">
        <v>348</v>
      </c>
      <c r="W9" s="21"/>
      <c r="X9" s="20">
        <v>15</v>
      </c>
      <c r="Y9" s="81">
        <f>X9*1000/74</f>
        <v>202.7027027027027</v>
      </c>
      <c r="Z9" s="20" t="s">
        <v>348</v>
      </c>
      <c r="AA9" s="82"/>
      <c r="AB9" s="20">
        <v>7</v>
      </c>
      <c r="AC9" s="81">
        <f>AB9*1000/86</f>
        <v>81.3953488372093</v>
      </c>
      <c r="AD9" s="20">
        <v>18</v>
      </c>
      <c r="AE9" s="81">
        <f>AD9*1000/109</f>
        <v>165.13761467889907</v>
      </c>
      <c r="AF9" s="20"/>
      <c r="AG9" s="21"/>
      <c r="AH9" s="20">
        <v>2</v>
      </c>
      <c r="AI9" s="21">
        <f>AH9*1000/77</f>
        <v>25.974025974025974</v>
      </c>
      <c r="AJ9" s="25"/>
      <c r="AK9" s="21"/>
      <c r="AL9" s="25" t="s">
        <v>348</v>
      </c>
      <c r="AM9" s="21"/>
      <c r="AN9" s="22">
        <v>5</v>
      </c>
      <c r="AO9" s="21">
        <f t="shared" si="0"/>
        <v>490.3612073443522</v>
      </c>
      <c r="AP9" s="83">
        <v>100</v>
      </c>
      <c r="AQ9" s="84">
        <f t="shared" si="1"/>
        <v>390.3612073443522</v>
      </c>
    </row>
    <row r="10" spans="1:43" ht="12.75">
      <c r="A10" s="22">
        <v>7</v>
      </c>
      <c r="B10" s="25" t="s">
        <v>13</v>
      </c>
      <c r="C10" s="80" t="s">
        <v>121</v>
      </c>
      <c r="D10" s="20"/>
      <c r="E10" s="82"/>
      <c r="F10" s="20"/>
      <c r="G10" s="81"/>
      <c r="H10" s="20"/>
      <c r="I10" s="21"/>
      <c r="J10" s="20"/>
      <c r="K10" s="21"/>
      <c r="L10" s="20">
        <v>22</v>
      </c>
      <c r="M10" s="81"/>
      <c r="N10" s="20"/>
      <c r="O10" s="81"/>
      <c r="P10" s="20"/>
      <c r="Q10" s="81"/>
      <c r="R10" s="20"/>
      <c r="S10" s="81"/>
      <c r="T10" s="20"/>
      <c r="U10" s="81"/>
      <c r="V10" s="20">
        <v>2</v>
      </c>
      <c r="W10" s="81">
        <f>V10*1000/70</f>
        <v>28.571428571428573</v>
      </c>
      <c r="X10" s="20">
        <v>5</v>
      </c>
      <c r="Y10" s="81">
        <f>X10*1000/74</f>
        <v>67.56756756756756</v>
      </c>
      <c r="Z10" s="20"/>
      <c r="AA10" s="82"/>
      <c r="AB10" s="20">
        <v>5</v>
      </c>
      <c r="AC10" s="81">
        <f>AB10*1000/86</f>
        <v>58.13953488372093</v>
      </c>
      <c r="AD10" s="20">
        <v>14</v>
      </c>
      <c r="AE10" s="81">
        <f>AD10*1000/109</f>
        <v>128.44036697247705</v>
      </c>
      <c r="AF10" s="20"/>
      <c r="AG10" s="21"/>
      <c r="AH10" s="20">
        <v>15</v>
      </c>
      <c r="AI10" s="21">
        <f>AH10*1000/77</f>
        <v>194.80519480519482</v>
      </c>
      <c r="AJ10" s="20">
        <v>7</v>
      </c>
      <c r="AK10" s="21"/>
      <c r="AL10" s="20"/>
      <c r="AM10" s="21"/>
      <c r="AN10" s="22">
        <v>5</v>
      </c>
      <c r="AO10" s="21">
        <f t="shared" si="0"/>
        <v>477.52409280038887</v>
      </c>
      <c r="AP10" s="83">
        <v>70</v>
      </c>
      <c r="AQ10" s="84">
        <f t="shared" si="1"/>
        <v>407.52409280038887</v>
      </c>
    </row>
    <row r="11" spans="1:43" ht="12.75">
      <c r="A11" s="22">
        <v>8</v>
      </c>
      <c r="B11" s="25" t="s">
        <v>86</v>
      </c>
      <c r="C11" s="80" t="s">
        <v>121</v>
      </c>
      <c r="D11" s="20">
        <v>3</v>
      </c>
      <c r="E11" s="81">
        <f>D11*1000/69</f>
        <v>43.47826086956522</v>
      </c>
      <c r="F11" s="20"/>
      <c r="G11" s="81"/>
      <c r="H11" s="20">
        <v>19</v>
      </c>
      <c r="I11" s="21"/>
      <c r="J11" s="20">
        <v>15</v>
      </c>
      <c r="K11" s="21"/>
      <c r="L11" s="20"/>
      <c r="M11" s="81"/>
      <c r="N11" s="20">
        <v>16</v>
      </c>
      <c r="O11" s="81"/>
      <c r="P11" s="20"/>
      <c r="Q11" s="81"/>
      <c r="R11" s="20"/>
      <c r="S11" s="81"/>
      <c r="T11" s="20"/>
      <c r="U11" s="81"/>
      <c r="V11" s="20">
        <v>6</v>
      </c>
      <c r="W11" s="21">
        <f>V11*1000/70</f>
        <v>85.71428571428571</v>
      </c>
      <c r="X11" s="20">
        <v>31</v>
      </c>
      <c r="Y11" s="81"/>
      <c r="Z11" s="20">
        <v>11</v>
      </c>
      <c r="AA11" s="81">
        <f>Z11*1000/68</f>
        <v>161.76470588235293</v>
      </c>
      <c r="AB11" s="20">
        <v>42</v>
      </c>
      <c r="AC11" s="81"/>
      <c r="AD11" s="20">
        <v>50</v>
      </c>
      <c r="AE11" s="81"/>
      <c r="AF11" s="20"/>
      <c r="AG11" s="21"/>
      <c r="AH11" s="20">
        <v>8</v>
      </c>
      <c r="AI11" s="21">
        <f>AH11*1000/77</f>
        <v>103.8961038961039</v>
      </c>
      <c r="AJ11" s="20">
        <v>3</v>
      </c>
      <c r="AK11" s="21">
        <f>AJ11*1000/22</f>
        <v>136.36363636363637</v>
      </c>
      <c r="AL11" s="20">
        <v>22</v>
      </c>
      <c r="AM11" s="21"/>
      <c r="AN11" s="22">
        <v>5</v>
      </c>
      <c r="AO11" s="21">
        <f t="shared" si="0"/>
        <v>531.2169927259441</v>
      </c>
      <c r="AP11" s="83">
        <v>120</v>
      </c>
      <c r="AQ11" s="84">
        <f t="shared" si="1"/>
        <v>411.2169927259441</v>
      </c>
    </row>
    <row r="12" spans="1:43" ht="12.75">
      <c r="A12" s="22">
        <v>9</v>
      </c>
      <c r="B12" s="25" t="s">
        <v>282</v>
      </c>
      <c r="C12" s="80" t="s">
        <v>125</v>
      </c>
      <c r="D12" s="20">
        <v>8</v>
      </c>
      <c r="E12" s="81">
        <f>D12*1000/69</f>
        <v>115.94202898550725</v>
      </c>
      <c r="F12" s="20"/>
      <c r="G12" s="81"/>
      <c r="H12" s="20"/>
      <c r="I12" s="21"/>
      <c r="J12" s="20"/>
      <c r="K12" s="21"/>
      <c r="L12" s="82">
        <v>14</v>
      </c>
      <c r="M12" s="81">
        <f>L12*1000/111</f>
        <v>126.12612612612612</v>
      </c>
      <c r="N12" s="82">
        <v>14</v>
      </c>
      <c r="O12" s="81"/>
      <c r="P12" s="82"/>
      <c r="Q12" s="81"/>
      <c r="R12" s="82"/>
      <c r="S12" s="81"/>
      <c r="T12" s="20">
        <v>4</v>
      </c>
      <c r="U12" s="81">
        <f>T12*1000/23</f>
        <v>173.91304347826087</v>
      </c>
      <c r="V12" s="20"/>
      <c r="W12" s="81"/>
      <c r="X12" s="20">
        <v>8</v>
      </c>
      <c r="Y12" s="81">
        <f>X12*1000/74</f>
        <v>108.10810810810811</v>
      </c>
      <c r="Z12" s="20"/>
      <c r="AA12" s="82"/>
      <c r="AB12" s="82">
        <v>37</v>
      </c>
      <c r="AC12" s="81"/>
      <c r="AD12" s="20">
        <v>35</v>
      </c>
      <c r="AE12" s="81"/>
      <c r="AF12" s="20"/>
      <c r="AG12" s="21"/>
      <c r="AH12" s="20">
        <v>1</v>
      </c>
      <c r="AI12" s="21">
        <f>AH12*1000/77</f>
        <v>12.987012987012987</v>
      </c>
      <c r="AJ12" s="20"/>
      <c r="AK12" s="81"/>
      <c r="AL12" s="20"/>
      <c r="AM12" s="21"/>
      <c r="AN12" s="22">
        <v>5</v>
      </c>
      <c r="AO12" s="21">
        <f t="shared" si="0"/>
        <v>537.0763196850154</v>
      </c>
      <c r="AP12" s="83">
        <v>80</v>
      </c>
      <c r="AQ12" s="84">
        <f t="shared" si="1"/>
        <v>457.0763196850154</v>
      </c>
    </row>
    <row r="13" spans="1:43" ht="12.75">
      <c r="A13" s="22">
        <v>10</v>
      </c>
      <c r="B13" s="25" t="s">
        <v>87</v>
      </c>
      <c r="C13" s="80" t="s">
        <v>121</v>
      </c>
      <c r="D13" s="20"/>
      <c r="E13" s="82"/>
      <c r="F13" s="20"/>
      <c r="G13" s="81"/>
      <c r="H13" s="20" t="s">
        <v>348</v>
      </c>
      <c r="I13" s="21"/>
      <c r="J13" s="20"/>
      <c r="K13" s="21"/>
      <c r="L13" s="82">
        <v>8</v>
      </c>
      <c r="M13" s="81">
        <f>L13*1000/111</f>
        <v>72.07207207207207</v>
      </c>
      <c r="N13" s="82">
        <v>33</v>
      </c>
      <c r="O13" s="81"/>
      <c r="P13" s="82"/>
      <c r="Q13" s="81"/>
      <c r="R13" s="82"/>
      <c r="S13" s="81"/>
      <c r="T13" s="20"/>
      <c r="U13" s="81"/>
      <c r="V13" s="20">
        <v>8</v>
      </c>
      <c r="W13" s="21">
        <f>V13*1000/70</f>
        <v>114.28571428571429</v>
      </c>
      <c r="X13" s="20"/>
      <c r="Y13" s="21"/>
      <c r="Z13" s="20">
        <v>13</v>
      </c>
      <c r="AA13" s="81">
        <f>Z13*1000/68</f>
        <v>191.1764705882353</v>
      </c>
      <c r="AB13" s="82">
        <v>9</v>
      </c>
      <c r="AC13" s="81">
        <f>AB13*1000/86</f>
        <v>104.65116279069767</v>
      </c>
      <c r="AD13" s="20">
        <v>9</v>
      </c>
      <c r="AE13" s="81">
        <f>AD13*1000/109</f>
        <v>82.56880733944953</v>
      </c>
      <c r="AF13" s="20"/>
      <c r="AG13" s="21"/>
      <c r="AH13" s="20" t="s">
        <v>348</v>
      </c>
      <c r="AI13" s="21"/>
      <c r="AJ13" s="20"/>
      <c r="AK13" s="21"/>
      <c r="AL13" s="20">
        <v>16</v>
      </c>
      <c r="AM13" s="21"/>
      <c r="AN13" s="22">
        <v>5</v>
      </c>
      <c r="AO13" s="21">
        <f t="shared" si="0"/>
        <v>564.754227076169</v>
      </c>
      <c r="AP13" s="83">
        <v>90</v>
      </c>
      <c r="AQ13" s="84">
        <f t="shared" si="1"/>
        <v>474.75422707616895</v>
      </c>
    </row>
    <row r="14" spans="1:43" ht="12.75">
      <c r="A14" s="22">
        <v>11</v>
      </c>
      <c r="B14" s="25" t="s">
        <v>139</v>
      </c>
      <c r="C14" s="80" t="s">
        <v>123</v>
      </c>
      <c r="D14" s="20">
        <v>9</v>
      </c>
      <c r="E14" s="81">
        <f>D14*1000/69</f>
        <v>130.43478260869566</v>
      </c>
      <c r="F14" s="20">
        <v>7</v>
      </c>
      <c r="G14" s="81">
        <f>F14*1000/52</f>
        <v>134.6153846153846</v>
      </c>
      <c r="H14" s="20">
        <v>30</v>
      </c>
      <c r="I14" s="21"/>
      <c r="J14" s="25" t="s">
        <v>348</v>
      </c>
      <c r="K14" s="21"/>
      <c r="L14" s="82">
        <v>6</v>
      </c>
      <c r="M14" s="81">
        <f>L14*1000/111</f>
        <v>54.054054054054056</v>
      </c>
      <c r="N14" s="82"/>
      <c r="O14" s="81"/>
      <c r="P14" s="82">
        <v>21</v>
      </c>
      <c r="Q14" s="81"/>
      <c r="R14" s="82" t="s">
        <v>348</v>
      </c>
      <c r="S14" s="81"/>
      <c r="T14" s="20">
        <v>5</v>
      </c>
      <c r="U14" s="81">
        <f>T14*1000/23</f>
        <v>217.3913043478261</v>
      </c>
      <c r="V14" s="20">
        <v>9</v>
      </c>
      <c r="W14" s="21">
        <f>V14*1000/70</f>
        <v>128.57142857142858</v>
      </c>
      <c r="X14" s="20"/>
      <c r="Y14" s="21"/>
      <c r="Z14" s="20"/>
      <c r="AA14" s="82"/>
      <c r="AB14" s="82">
        <v>23</v>
      </c>
      <c r="AC14" s="81"/>
      <c r="AD14" s="20" t="s">
        <v>348</v>
      </c>
      <c r="AE14" s="81"/>
      <c r="AF14" s="20"/>
      <c r="AG14" s="21"/>
      <c r="AH14" s="20" t="s">
        <v>348</v>
      </c>
      <c r="AI14" s="21"/>
      <c r="AJ14" s="25"/>
      <c r="AK14" s="81"/>
      <c r="AL14" s="25"/>
      <c r="AM14" s="21"/>
      <c r="AN14" s="22">
        <v>5</v>
      </c>
      <c r="AO14" s="21">
        <f t="shared" si="0"/>
        <v>665.066954197389</v>
      </c>
      <c r="AP14" s="83">
        <v>120</v>
      </c>
      <c r="AQ14" s="84">
        <f t="shared" si="1"/>
        <v>545.066954197389</v>
      </c>
    </row>
    <row r="15" spans="1:43" ht="12.75">
      <c r="A15" s="22">
        <v>12</v>
      </c>
      <c r="B15" s="89" t="s">
        <v>34</v>
      </c>
      <c r="C15" s="80" t="s">
        <v>121</v>
      </c>
      <c r="D15" s="20"/>
      <c r="E15" s="82"/>
      <c r="F15" s="20"/>
      <c r="G15" s="81"/>
      <c r="H15" s="20">
        <v>13</v>
      </c>
      <c r="I15" s="21">
        <f>H15*1000/81</f>
        <v>160.49382716049382</v>
      </c>
      <c r="J15" s="20"/>
      <c r="K15" s="21"/>
      <c r="L15" s="82">
        <v>3</v>
      </c>
      <c r="M15" s="81">
        <f>L15*1000/111</f>
        <v>27.027027027027028</v>
      </c>
      <c r="N15" s="82">
        <v>13</v>
      </c>
      <c r="O15" s="81">
        <f>N15*1000/66</f>
        <v>196.96969696969697</v>
      </c>
      <c r="P15" s="82"/>
      <c r="Q15" s="81"/>
      <c r="R15" s="82"/>
      <c r="S15" s="81"/>
      <c r="T15" s="20"/>
      <c r="U15" s="81"/>
      <c r="V15" s="20" t="s">
        <v>348</v>
      </c>
      <c r="W15" s="21"/>
      <c r="X15" s="20"/>
      <c r="Y15" s="21"/>
      <c r="Z15" s="20">
        <v>7</v>
      </c>
      <c r="AA15" s="81">
        <f>Z15*1000/68</f>
        <v>102.94117647058823</v>
      </c>
      <c r="AB15" s="82">
        <v>30</v>
      </c>
      <c r="AC15" s="81"/>
      <c r="AD15" s="20">
        <v>37</v>
      </c>
      <c r="AE15" s="81"/>
      <c r="AF15" s="20">
        <v>8</v>
      </c>
      <c r="AG15" s="21">
        <f>AF15*1000/51</f>
        <v>156.86274509803923</v>
      </c>
      <c r="AH15" s="20"/>
      <c r="AI15" s="21"/>
      <c r="AJ15" s="20"/>
      <c r="AK15" s="21"/>
      <c r="AL15" s="20" t="s">
        <v>348</v>
      </c>
      <c r="AM15" s="21"/>
      <c r="AN15" s="22">
        <v>5</v>
      </c>
      <c r="AO15" s="21">
        <f t="shared" si="0"/>
        <v>644.2944727258453</v>
      </c>
      <c r="AP15" s="83">
        <v>90</v>
      </c>
      <c r="AQ15" s="84">
        <f t="shared" si="1"/>
        <v>554.2944727258453</v>
      </c>
    </row>
    <row r="16" spans="1:43" ht="12.75">
      <c r="A16" s="22">
        <v>13</v>
      </c>
      <c r="B16" s="25" t="s">
        <v>132</v>
      </c>
      <c r="C16" s="80" t="s">
        <v>123</v>
      </c>
      <c r="D16" s="20"/>
      <c r="E16" s="81"/>
      <c r="F16" s="20">
        <v>8</v>
      </c>
      <c r="G16" s="81">
        <f>F16*1000/52</f>
        <v>153.84615384615384</v>
      </c>
      <c r="H16" s="20"/>
      <c r="I16" s="21"/>
      <c r="J16" s="20">
        <v>2</v>
      </c>
      <c r="K16" s="21">
        <f>J16*1000/32</f>
        <v>62.5</v>
      </c>
      <c r="L16" s="20"/>
      <c r="M16" s="81"/>
      <c r="N16" s="20"/>
      <c r="O16" s="81"/>
      <c r="P16" s="20">
        <v>17</v>
      </c>
      <c r="Q16" s="81">
        <f>P16*1000/50</f>
        <v>340</v>
      </c>
      <c r="R16" s="20"/>
      <c r="S16" s="81"/>
      <c r="T16" s="20"/>
      <c r="U16" s="81"/>
      <c r="V16" s="20">
        <v>1</v>
      </c>
      <c r="W16" s="81">
        <f>V16*1000/70</f>
        <v>14.285714285714286</v>
      </c>
      <c r="X16" s="20"/>
      <c r="Y16" s="21"/>
      <c r="Z16" s="20"/>
      <c r="AA16" s="81"/>
      <c r="AB16" s="20"/>
      <c r="AC16" s="81"/>
      <c r="AD16" s="20"/>
      <c r="AE16" s="81"/>
      <c r="AF16" s="20"/>
      <c r="AG16" s="21"/>
      <c r="AH16" s="20">
        <v>3</v>
      </c>
      <c r="AI16" s="21">
        <f>AH16*1000/77</f>
        <v>38.96103896103896</v>
      </c>
      <c r="AJ16" s="20"/>
      <c r="AK16" s="21"/>
      <c r="AL16" s="20"/>
      <c r="AM16" s="21"/>
      <c r="AN16" s="22">
        <v>5</v>
      </c>
      <c r="AO16" s="21">
        <f t="shared" si="0"/>
        <v>609.5929070929071</v>
      </c>
      <c r="AP16" s="83">
        <v>50</v>
      </c>
      <c r="AQ16" s="84">
        <f t="shared" si="1"/>
        <v>559.5929070929071</v>
      </c>
    </row>
    <row r="17" spans="1:43" ht="12.75">
      <c r="A17" s="22">
        <v>14</v>
      </c>
      <c r="B17" s="25" t="s">
        <v>274</v>
      </c>
      <c r="C17" s="80" t="s">
        <v>125</v>
      </c>
      <c r="D17" s="20"/>
      <c r="E17" s="82"/>
      <c r="F17" s="20"/>
      <c r="G17" s="81"/>
      <c r="H17" s="20"/>
      <c r="I17" s="21"/>
      <c r="J17" s="20"/>
      <c r="K17" s="21"/>
      <c r="L17" s="82">
        <v>24</v>
      </c>
      <c r="M17" s="81"/>
      <c r="N17" s="82"/>
      <c r="O17" s="81"/>
      <c r="P17" s="82"/>
      <c r="Q17" s="81"/>
      <c r="R17" s="82"/>
      <c r="S17" s="81"/>
      <c r="T17" s="20" t="s">
        <v>348</v>
      </c>
      <c r="U17" s="81"/>
      <c r="V17" s="20">
        <v>15</v>
      </c>
      <c r="W17" s="21">
        <f>V17*1000/70</f>
        <v>214.28571428571428</v>
      </c>
      <c r="X17" s="20">
        <v>4</v>
      </c>
      <c r="Y17" s="81">
        <f>X17*1000/74</f>
        <v>54.054054054054056</v>
      </c>
      <c r="Z17" s="20">
        <v>15</v>
      </c>
      <c r="AA17" s="81"/>
      <c r="AB17" s="82">
        <v>14</v>
      </c>
      <c r="AC17" s="81">
        <f>AB17*1000/86</f>
        <v>162.7906976744186</v>
      </c>
      <c r="AD17" s="20" t="s">
        <v>348</v>
      </c>
      <c r="AE17" s="81"/>
      <c r="AF17" s="20">
        <v>6</v>
      </c>
      <c r="AG17" s="21">
        <f>AF17*1000/51</f>
        <v>117.6470588235294</v>
      </c>
      <c r="AH17" s="20"/>
      <c r="AI17" s="81"/>
      <c r="AJ17" s="20">
        <v>4</v>
      </c>
      <c r="AK17" s="81">
        <f>AJ17*1000/22</f>
        <v>181.8181818181818</v>
      </c>
      <c r="AL17" s="20"/>
      <c r="AM17" s="21"/>
      <c r="AN17" s="22">
        <v>5</v>
      </c>
      <c r="AO17" s="21">
        <f t="shared" si="0"/>
        <v>730.5957066558981</v>
      </c>
      <c r="AP17" s="83">
        <v>90</v>
      </c>
      <c r="AQ17" s="84">
        <f t="shared" si="1"/>
        <v>640.5957066558981</v>
      </c>
    </row>
    <row r="18" spans="1:43" ht="12.75">
      <c r="A18" s="22">
        <v>15</v>
      </c>
      <c r="B18" s="25" t="s">
        <v>50</v>
      </c>
      <c r="C18" s="80" t="s">
        <v>121</v>
      </c>
      <c r="D18" s="20">
        <v>4</v>
      </c>
      <c r="E18" s="81">
        <f>D18*1000/69</f>
        <v>57.971014492753625</v>
      </c>
      <c r="F18" s="20" t="s">
        <v>348</v>
      </c>
      <c r="G18" s="81"/>
      <c r="H18" s="20">
        <v>31</v>
      </c>
      <c r="I18" s="21">
        <f>H18*1000/81</f>
        <v>382.71604938271605</v>
      </c>
      <c r="J18" s="20"/>
      <c r="K18" s="21"/>
      <c r="L18" s="82" t="s">
        <v>348</v>
      </c>
      <c r="M18" s="81"/>
      <c r="N18" s="82" t="s">
        <v>348</v>
      </c>
      <c r="O18" s="81"/>
      <c r="P18" s="82"/>
      <c r="Q18" s="81"/>
      <c r="R18" s="82"/>
      <c r="S18" s="81"/>
      <c r="T18" s="20"/>
      <c r="U18" s="81"/>
      <c r="V18" s="20">
        <v>3</v>
      </c>
      <c r="W18" s="21">
        <f>V18*1000/70</f>
        <v>42.857142857142854</v>
      </c>
      <c r="X18" s="20" t="s">
        <v>348</v>
      </c>
      <c r="Y18" s="81"/>
      <c r="Z18" s="20">
        <v>3</v>
      </c>
      <c r="AA18" s="81">
        <f>Z18*1000/68</f>
        <v>44.11764705882353</v>
      </c>
      <c r="AB18" s="82" t="s">
        <v>348</v>
      </c>
      <c r="AC18" s="81"/>
      <c r="AD18" s="20" t="s">
        <v>348</v>
      </c>
      <c r="AE18" s="81"/>
      <c r="AF18" s="20" t="s">
        <v>348</v>
      </c>
      <c r="AG18" s="21"/>
      <c r="AH18" s="20" t="s">
        <v>348</v>
      </c>
      <c r="AI18" s="21"/>
      <c r="AJ18" s="20">
        <v>6</v>
      </c>
      <c r="AK18" s="21">
        <f>AJ18*1000/22</f>
        <v>272.72727272727275</v>
      </c>
      <c r="AL18" s="20" t="s">
        <v>348</v>
      </c>
      <c r="AM18" s="21"/>
      <c r="AN18" s="22">
        <v>5</v>
      </c>
      <c r="AO18" s="21">
        <f t="shared" si="0"/>
        <v>800.3891265187087</v>
      </c>
      <c r="AP18" s="83">
        <v>140</v>
      </c>
      <c r="AQ18" s="84">
        <f t="shared" si="1"/>
        <v>660.3891265187087</v>
      </c>
    </row>
    <row r="19" spans="1:43" ht="12.75">
      <c r="A19" s="22">
        <v>16</v>
      </c>
      <c r="B19" s="25" t="s">
        <v>178</v>
      </c>
      <c r="C19" s="80" t="s">
        <v>121</v>
      </c>
      <c r="D19" s="20" t="s">
        <v>348</v>
      </c>
      <c r="E19" s="82"/>
      <c r="F19" s="20">
        <v>21</v>
      </c>
      <c r="G19" s="81"/>
      <c r="H19" s="20" t="s">
        <v>348</v>
      </c>
      <c r="I19" s="21"/>
      <c r="J19" s="20">
        <v>3</v>
      </c>
      <c r="K19" s="21">
        <f>J19*1000/32</f>
        <v>93.75</v>
      </c>
      <c r="L19" s="82" t="s">
        <v>348</v>
      </c>
      <c r="M19" s="81"/>
      <c r="N19" s="82">
        <v>23</v>
      </c>
      <c r="O19" s="81"/>
      <c r="P19" s="82"/>
      <c r="Q19" s="81"/>
      <c r="R19" s="82"/>
      <c r="S19" s="81"/>
      <c r="T19" s="20"/>
      <c r="U19" s="81"/>
      <c r="V19" s="20">
        <v>34</v>
      </c>
      <c r="W19" s="21"/>
      <c r="X19" s="20">
        <v>3</v>
      </c>
      <c r="Y19" s="81">
        <f>X19*1000/74</f>
        <v>40.54054054054054</v>
      </c>
      <c r="Z19" s="20">
        <v>8</v>
      </c>
      <c r="AA19" s="81">
        <f>Z19*1000/68</f>
        <v>117.6470588235294</v>
      </c>
      <c r="AB19" s="82" t="s">
        <v>348</v>
      </c>
      <c r="AC19" s="81"/>
      <c r="AD19" s="20">
        <v>32</v>
      </c>
      <c r="AE19" s="81">
        <f>AD19*1000/109</f>
        <v>293.57798165137615</v>
      </c>
      <c r="AF19" s="20">
        <v>13</v>
      </c>
      <c r="AG19" s="21">
        <f>AF19*1000/51</f>
        <v>254.90196078431373</v>
      </c>
      <c r="AH19" s="20">
        <v>26</v>
      </c>
      <c r="AI19" s="81"/>
      <c r="AJ19" s="20"/>
      <c r="AK19" s="21"/>
      <c r="AL19" s="20" t="s">
        <v>348</v>
      </c>
      <c r="AM19" s="21"/>
      <c r="AN19" s="22">
        <v>5</v>
      </c>
      <c r="AO19" s="21">
        <f t="shared" si="0"/>
        <v>800.4175417997598</v>
      </c>
      <c r="AP19" s="83">
        <v>140</v>
      </c>
      <c r="AQ19" s="84">
        <f t="shared" si="1"/>
        <v>660.4175417997598</v>
      </c>
    </row>
    <row r="20" spans="1:43" ht="12.75">
      <c r="A20" s="22">
        <v>17</v>
      </c>
      <c r="B20" s="25" t="s">
        <v>130</v>
      </c>
      <c r="C20" s="80" t="s">
        <v>125</v>
      </c>
      <c r="D20" s="20">
        <v>1</v>
      </c>
      <c r="E20" s="81">
        <f>D20*1000/69</f>
        <v>14.492753623188406</v>
      </c>
      <c r="F20" s="20">
        <v>10</v>
      </c>
      <c r="G20" s="81">
        <f>F20*1000/52</f>
        <v>192.30769230769232</v>
      </c>
      <c r="H20" s="20">
        <v>40</v>
      </c>
      <c r="I20" s="21"/>
      <c r="J20" s="20"/>
      <c r="K20" s="21"/>
      <c r="L20" s="82">
        <v>36</v>
      </c>
      <c r="M20" s="81">
        <f>L20*1000/111</f>
        <v>324.3243243243243</v>
      </c>
      <c r="N20" s="82"/>
      <c r="O20" s="81"/>
      <c r="P20" s="82">
        <v>5</v>
      </c>
      <c r="Q20" s="81">
        <f>P20*1000/50</f>
        <v>100</v>
      </c>
      <c r="R20" s="82"/>
      <c r="S20" s="81"/>
      <c r="T20" s="20"/>
      <c r="U20" s="81"/>
      <c r="V20" s="20" t="s">
        <v>348</v>
      </c>
      <c r="W20" s="21"/>
      <c r="X20" s="20">
        <v>11</v>
      </c>
      <c r="Y20" s="81">
        <f>X20*1000/74</f>
        <v>148.64864864864865</v>
      </c>
      <c r="Z20" s="20" t="s">
        <v>348</v>
      </c>
      <c r="AA20" s="82"/>
      <c r="AB20" s="82"/>
      <c r="AC20" s="81"/>
      <c r="AD20" s="20"/>
      <c r="AE20" s="81"/>
      <c r="AF20" s="20">
        <v>21</v>
      </c>
      <c r="AG20" s="21"/>
      <c r="AH20" s="20"/>
      <c r="AI20" s="81"/>
      <c r="AJ20" s="20"/>
      <c r="AK20" s="21"/>
      <c r="AL20" s="20"/>
      <c r="AM20" s="21"/>
      <c r="AN20" s="22">
        <v>5</v>
      </c>
      <c r="AO20" s="21">
        <f t="shared" si="0"/>
        <v>779.7734189038537</v>
      </c>
      <c r="AP20" s="83">
        <v>90</v>
      </c>
      <c r="AQ20" s="84">
        <f t="shared" si="1"/>
        <v>689.7734189038537</v>
      </c>
    </row>
    <row r="21" spans="1:43" ht="12.75">
      <c r="A21" s="22">
        <v>18</v>
      </c>
      <c r="B21" s="25" t="s">
        <v>93</v>
      </c>
      <c r="C21" s="80" t="s">
        <v>121</v>
      </c>
      <c r="D21" s="20">
        <v>25</v>
      </c>
      <c r="E21" s="81"/>
      <c r="F21" s="20"/>
      <c r="G21" s="81"/>
      <c r="H21" s="20">
        <v>8</v>
      </c>
      <c r="I21" s="21">
        <f>H21*1000/81</f>
        <v>98.76543209876543</v>
      </c>
      <c r="J21" s="20">
        <v>1</v>
      </c>
      <c r="K21" s="21">
        <f>J21*1000/32</f>
        <v>31.25</v>
      </c>
      <c r="L21" s="82"/>
      <c r="M21" s="81"/>
      <c r="N21" s="82">
        <v>19</v>
      </c>
      <c r="O21" s="81"/>
      <c r="P21" s="82"/>
      <c r="Q21" s="81"/>
      <c r="R21" s="82"/>
      <c r="S21" s="81"/>
      <c r="T21" s="20"/>
      <c r="U21" s="81"/>
      <c r="V21" s="20">
        <v>16</v>
      </c>
      <c r="W21" s="21">
        <f>V21*1000/70</f>
        <v>228.57142857142858</v>
      </c>
      <c r="X21" s="20" t="s">
        <v>348</v>
      </c>
      <c r="Y21" s="21"/>
      <c r="Z21" s="20">
        <v>33</v>
      </c>
      <c r="AA21" s="82"/>
      <c r="AB21" s="82" t="s">
        <v>348</v>
      </c>
      <c r="AC21" s="81"/>
      <c r="AD21" s="20" t="s">
        <v>348</v>
      </c>
      <c r="AE21" s="81"/>
      <c r="AF21" s="20"/>
      <c r="AG21" s="21"/>
      <c r="AH21" s="20">
        <v>20</v>
      </c>
      <c r="AI21" s="21">
        <f>AH21*1000/77</f>
        <v>259.7402597402597</v>
      </c>
      <c r="AJ21" s="20" t="s">
        <v>348</v>
      </c>
      <c r="AK21" s="21"/>
      <c r="AL21" s="20">
        <v>10</v>
      </c>
      <c r="AM21" s="21">
        <f>AL21*1000/49</f>
        <v>204.08163265306123</v>
      </c>
      <c r="AN21" s="22">
        <v>5</v>
      </c>
      <c r="AO21" s="21">
        <f t="shared" si="0"/>
        <v>822.408753063515</v>
      </c>
      <c r="AP21" s="83">
        <v>120</v>
      </c>
      <c r="AQ21" s="84">
        <f t="shared" si="1"/>
        <v>702.408753063515</v>
      </c>
    </row>
    <row r="22" spans="1:43" ht="12.75">
      <c r="A22" s="22">
        <v>19</v>
      </c>
      <c r="B22" s="25" t="s">
        <v>135</v>
      </c>
      <c r="C22" s="80" t="s">
        <v>127</v>
      </c>
      <c r="D22" s="20" t="s">
        <v>348</v>
      </c>
      <c r="E22" s="82"/>
      <c r="F22" s="20">
        <v>17</v>
      </c>
      <c r="G22" s="81">
        <f>F22*1000/52</f>
        <v>326.9230769230769</v>
      </c>
      <c r="H22" s="20">
        <v>10</v>
      </c>
      <c r="I22" s="21">
        <f>H22*1000/81</f>
        <v>123.45679012345678</v>
      </c>
      <c r="J22" s="20"/>
      <c r="K22" s="21"/>
      <c r="L22" s="82"/>
      <c r="M22" s="81"/>
      <c r="N22" s="82"/>
      <c r="O22" s="81"/>
      <c r="P22" s="82"/>
      <c r="Q22" s="81"/>
      <c r="R22" s="82"/>
      <c r="S22" s="81"/>
      <c r="T22" s="20"/>
      <c r="U22" s="81"/>
      <c r="V22" s="20"/>
      <c r="W22" s="21"/>
      <c r="X22" s="20">
        <v>26</v>
      </c>
      <c r="Y22" s="81"/>
      <c r="Z22" s="20">
        <v>6</v>
      </c>
      <c r="AA22" s="81">
        <f>Z22*1000/68</f>
        <v>88.23529411764706</v>
      </c>
      <c r="AB22" s="82">
        <v>11</v>
      </c>
      <c r="AC22" s="81">
        <f>AB22*1000/86</f>
        <v>127.90697674418605</v>
      </c>
      <c r="AD22" s="20"/>
      <c r="AE22" s="81"/>
      <c r="AF22" s="20">
        <v>11</v>
      </c>
      <c r="AG22" s="21">
        <f>AF22*1000/51</f>
        <v>215.68627450980392</v>
      </c>
      <c r="AH22" s="20"/>
      <c r="AI22" s="21"/>
      <c r="AJ22" s="20"/>
      <c r="AK22" s="21"/>
      <c r="AL22" s="20"/>
      <c r="AM22" s="21"/>
      <c r="AN22" s="22">
        <v>5</v>
      </c>
      <c r="AO22" s="21">
        <f t="shared" si="0"/>
        <v>882.2084124181708</v>
      </c>
      <c r="AP22" s="83">
        <v>70</v>
      </c>
      <c r="AQ22" s="84">
        <f t="shared" si="1"/>
        <v>812.2084124181708</v>
      </c>
    </row>
    <row r="23" spans="1:43" ht="12.75">
      <c r="A23" s="22">
        <v>20</v>
      </c>
      <c r="B23" s="25" t="s">
        <v>47</v>
      </c>
      <c r="C23" s="80" t="s">
        <v>121</v>
      </c>
      <c r="D23" s="20"/>
      <c r="E23" s="81"/>
      <c r="F23" s="20"/>
      <c r="G23" s="81"/>
      <c r="H23" s="20">
        <v>27</v>
      </c>
      <c r="I23" s="21">
        <f>H23*1000/81</f>
        <v>333.3333333333333</v>
      </c>
      <c r="J23" s="20"/>
      <c r="K23" s="21"/>
      <c r="L23" s="82">
        <v>16</v>
      </c>
      <c r="M23" s="81">
        <f>L23*1000/111</f>
        <v>144.14414414414415</v>
      </c>
      <c r="N23" s="82">
        <v>5</v>
      </c>
      <c r="O23" s="81">
        <f>N23*1000/66</f>
        <v>75.75757575757575</v>
      </c>
      <c r="P23" s="82"/>
      <c r="Q23" s="81"/>
      <c r="R23" s="82"/>
      <c r="S23" s="81"/>
      <c r="T23" s="20"/>
      <c r="U23" s="81"/>
      <c r="V23" s="20">
        <v>26</v>
      </c>
      <c r="W23" s="81"/>
      <c r="X23" s="20">
        <v>27</v>
      </c>
      <c r="Y23" s="21"/>
      <c r="Z23" s="20"/>
      <c r="AA23" s="81"/>
      <c r="AB23" s="82">
        <v>15</v>
      </c>
      <c r="AC23" s="81">
        <f>AB23*1000/86</f>
        <v>174.41860465116278</v>
      </c>
      <c r="AD23" s="20">
        <v>22</v>
      </c>
      <c r="AE23" s="81">
        <f aca="true" t="shared" si="2" ref="AE23:AE29">AD23*1000/109</f>
        <v>201.8348623853211</v>
      </c>
      <c r="AF23" s="20">
        <v>23</v>
      </c>
      <c r="AG23" s="21"/>
      <c r="AH23" s="20" t="s">
        <v>348</v>
      </c>
      <c r="AI23" s="21"/>
      <c r="AJ23" s="20"/>
      <c r="AK23" s="21"/>
      <c r="AL23" s="20" t="s">
        <v>348</v>
      </c>
      <c r="AM23" s="21"/>
      <c r="AN23" s="22">
        <v>5</v>
      </c>
      <c r="AO23" s="21">
        <f t="shared" si="0"/>
        <v>929.4885202715371</v>
      </c>
      <c r="AP23" s="83">
        <v>100</v>
      </c>
      <c r="AQ23" s="84">
        <f t="shared" si="1"/>
        <v>829.4885202715371</v>
      </c>
    </row>
    <row r="24" spans="1:43" ht="12.75">
      <c r="A24" s="22">
        <v>21</v>
      </c>
      <c r="B24" s="25" t="s">
        <v>54</v>
      </c>
      <c r="C24" s="80" t="s">
        <v>121</v>
      </c>
      <c r="D24" s="20"/>
      <c r="E24" s="82"/>
      <c r="F24" s="20"/>
      <c r="G24" s="85"/>
      <c r="H24" s="20"/>
      <c r="I24" s="22"/>
      <c r="J24" s="20"/>
      <c r="K24" s="22"/>
      <c r="L24" s="82"/>
      <c r="M24" s="81"/>
      <c r="N24" s="82">
        <v>10</v>
      </c>
      <c r="O24" s="81">
        <f>N24*1000/66</f>
        <v>151.5151515151515</v>
      </c>
      <c r="P24" s="82"/>
      <c r="Q24" s="81"/>
      <c r="R24" s="82"/>
      <c r="S24" s="81"/>
      <c r="T24" s="20"/>
      <c r="U24" s="85"/>
      <c r="V24" s="20">
        <v>11</v>
      </c>
      <c r="W24" s="81">
        <f>V24*1000/70</f>
        <v>157.14285714285714</v>
      </c>
      <c r="X24" s="20"/>
      <c r="Y24" s="22"/>
      <c r="Z24" s="20" t="s">
        <v>348</v>
      </c>
      <c r="AA24" s="82"/>
      <c r="AB24" s="82">
        <v>2</v>
      </c>
      <c r="AC24" s="81">
        <f>AB24*1000/86</f>
        <v>23.25581395348837</v>
      </c>
      <c r="AD24" s="20">
        <v>26</v>
      </c>
      <c r="AE24" s="81">
        <f t="shared" si="2"/>
        <v>238.5321100917431</v>
      </c>
      <c r="AF24" s="20"/>
      <c r="AG24" s="22"/>
      <c r="AH24" s="20">
        <v>22</v>
      </c>
      <c r="AI24" s="21">
        <f>AH24*1000/77</f>
        <v>285.7142857142857</v>
      </c>
      <c r="AJ24" s="20"/>
      <c r="AK24" s="22"/>
      <c r="AL24" s="20"/>
      <c r="AM24" s="22"/>
      <c r="AN24" s="22">
        <v>5</v>
      </c>
      <c r="AO24" s="21">
        <f t="shared" si="0"/>
        <v>856.1602184175258</v>
      </c>
      <c r="AP24" s="83">
        <v>0</v>
      </c>
      <c r="AQ24" s="84">
        <f t="shared" si="1"/>
        <v>856.1602184175258</v>
      </c>
    </row>
    <row r="25" spans="1:43" ht="12.75">
      <c r="A25" s="22">
        <v>22</v>
      </c>
      <c r="B25" s="25" t="s">
        <v>349</v>
      </c>
      <c r="C25" s="80" t="s">
        <v>123</v>
      </c>
      <c r="D25" s="20"/>
      <c r="E25" s="81"/>
      <c r="F25" s="20"/>
      <c r="G25" s="81"/>
      <c r="H25" s="20">
        <v>7</v>
      </c>
      <c r="I25" s="21">
        <f>H25*1000/81</f>
        <v>86.41975308641975</v>
      </c>
      <c r="J25" s="20"/>
      <c r="K25" s="21"/>
      <c r="L25" s="82">
        <v>25</v>
      </c>
      <c r="M25" s="81">
        <f>L25*1000/111</f>
        <v>225.22522522522522</v>
      </c>
      <c r="N25" s="82"/>
      <c r="O25" s="81"/>
      <c r="P25" s="82" t="s">
        <v>348</v>
      </c>
      <c r="Q25" s="81"/>
      <c r="R25" s="82"/>
      <c r="S25" s="81"/>
      <c r="T25" s="20"/>
      <c r="U25" s="81"/>
      <c r="V25" s="20"/>
      <c r="W25" s="21"/>
      <c r="X25" s="20"/>
      <c r="Y25" s="81"/>
      <c r="Z25" s="20"/>
      <c r="AA25" s="81"/>
      <c r="AB25" s="82">
        <v>25</v>
      </c>
      <c r="AC25" s="81">
        <f>AB25*1000/86</f>
        <v>290.69767441860466</v>
      </c>
      <c r="AD25" s="20">
        <v>29</v>
      </c>
      <c r="AE25" s="81">
        <f t="shared" si="2"/>
        <v>266.0550458715596</v>
      </c>
      <c r="AF25" s="20">
        <v>3</v>
      </c>
      <c r="AG25" s="21">
        <f>AF25*1000/51</f>
        <v>58.8235294117647</v>
      </c>
      <c r="AH25" s="20"/>
      <c r="AI25" s="21"/>
      <c r="AJ25" s="20"/>
      <c r="AK25" s="21"/>
      <c r="AL25" s="20"/>
      <c r="AM25" s="21"/>
      <c r="AN25" s="22">
        <v>5</v>
      </c>
      <c r="AO25" s="21">
        <f t="shared" si="0"/>
        <v>927.2212280135741</v>
      </c>
      <c r="AP25" s="83">
        <v>60</v>
      </c>
      <c r="AQ25" s="84">
        <f t="shared" si="1"/>
        <v>867.2212280135741</v>
      </c>
    </row>
    <row r="26" spans="1:43" ht="12.75">
      <c r="A26" s="22">
        <v>23</v>
      </c>
      <c r="B26" s="25" t="s">
        <v>129</v>
      </c>
      <c r="C26" s="80" t="s">
        <v>127</v>
      </c>
      <c r="D26" s="20">
        <v>15</v>
      </c>
      <c r="E26" s="81">
        <f>D26*1000/69</f>
        <v>217.3913043478261</v>
      </c>
      <c r="F26" s="20">
        <v>19</v>
      </c>
      <c r="G26" s="81">
        <f>F26*1000/52</f>
        <v>365.38461538461536</v>
      </c>
      <c r="H26" s="20">
        <v>3</v>
      </c>
      <c r="I26" s="21">
        <f>H26*1000/81</f>
        <v>37.03703703703704</v>
      </c>
      <c r="J26" s="20" t="s">
        <v>348</v>
      </c>
      <c r="K26" s="21"/>
      <c r="L26" s="82">
        <v>18</v>
      </c>
      <c r="M26" s="81">
        <f>L26*1000/111</f>
        <v>162.16216216216216</v>
      </c>
      <c r="N26" s="82" t="s">
        <v>348</v>
      </c>
      <c r="O26" s="81"/>
      <c r="P26" s="82"/>
      <c r="Q26" s="81"/>
      <c r="R26" s="82" t="s">
        <v>348</v>
      </c>
      <c r="S26" s="81"/>
      <c r="T26" s="20"/>
      <c r="U26" s="81"/>
      <c r="V26" s="20"/>
      <c r="W26" s="21"/>
      <c r="X26" s="20">
        <v>33</v>
      </c>
      <c r="Y26" s="21"/>
      <c r="Z26" s="20">
        <v>34</v>
      </c>
      <c r="AA26" s="81"/>
      <c r="AB26" s="82" t="s">
        <v>348</v>
      </c>
      <c r="AC26" s="81"/>
      <c r="AD26" s="20">
        <v>25</v>
      </c>
      <c r="AE26" s="81">
        <f t="shared" si="2"/>
        <v>229.3577981651376</v>
      </c>
      <c r="AF26" s="20" t="s">
        <v>348</v>
      </c>
      <c r="AG26" s="21"/>
      <c r="AH26" s="20"/>
      <c r="AI26" s="21"/>
      <c r="AJ26" s="20" t="s">
        <v>348</v>
      </c>
      <c r="AK26" s="21"/>
      <c r="AL26" s="20"/>
      <c r="AM26" s="21"/>
      <c r="AN26" s="22">
        <v>5</v>
      </c>
      <c r="AO26" s="21">
        <f t="shared" si="0"/>
        <v>1011.3329170967784</v>
      </c>
      <c r="AP26" s="83">
        <v>130</v>
      </c>
      <c r="AQ26" s="84">
        <f t="shared" si="1"/>
        <v>881.3329170967784</v>
      </c>
    </row>
    <row r="27" spans="1:43" ht="12.75">
      <c r="A27" s="22">
        <v>24</v>
      </c>
      <c r="B27" s="25" t="s">
        <v>306</v>
      </c>
      <c r="C27" s="80" t="s">
        <v>125</v>
      </c>
      <c r="D27" s="20"/>
      <c r="E27" s="82"/>
      <c r="F27" s="20"/>
      <c r="G27" s="81"/>
      <c r="H27" s="20"/>
      <c r="I27" s="21"/>
      <c r="J27" s="20"/>
      <c r="K27" s="21"/>
      <c r="L27" s="82">
        <v>17</v>
      </c>
      <c r="M27" s="81">
        <f>L27*1000/111</f>
        <v>153.15315315315314</v>
      </c>
      <c r="N27" s="82">
        <v>4</v>
      </c>
      <c r="O27" s="81">
        <f>N27*1000/66</f>
        <v>60.60606060606061</v>
      </c>
      <c r="P27" s="82"/>
      <c r="Q27" s="81"/>
      <c r="R27" s="82"/>
      <c r="S27" s="81"/>
      <c r="T27" s="20"/>
      <c r="U27" s="81"/>
      <c r="V27" s="20"/>
      <c r="W27" s="81"/>
      <c r="X27" s="20">
        <v>2</v>
      </c>
      <c r="Y27" s="81">
        <f>X27*1000/74</f>
        <v>27.027027027027028</v>
      </c>
      <c r="Z27" s="20">
        <v>19</v>
      </c>
      <c r="AA27" s="81">
        <f>Z27*1000/68</f>
        <v>279.4117647058824</v>
      </c>
      <c r="AB27" s="82"/>
      <c r="AC27" s="81"/>
      <c r="AD27" s="20">
        <v>53</v>
      </c>
      <c r="AE27" s="81">
        <f t="shared" si="2"/>
        <v>486.23853211009174</v>
      </c>
      <c r="AF27" s="20"/>
      <c r="AG27" s="21"/>
      <c r="AH27" s="20"/>
      <c r="AI27" s="81"/>
      <c r="AJ27" s="20"/>
      <c r="AK27" s="21"/>
      <c r="AL27" s="20"/>
      <c r="AM27" s="21"/>
      <c r="AN27" s="22">
        <v>5</v>
      </c>
      <c r="AO27" s="21">
        <f t="shared" si="0"/>
        <v>1006.4365376022149</v>
      </c>
      <c r="AP27" s="83">
        <v>50</v>
      </c>
      <c r="AQ27" s="84">
        <f t="shared" si="1"/>
        <v>956.4365376022149</v>
      </c>
    </row>
    <row r="28" spans="1:43" ht="12.75">
      <c r="A28" s="22">
        <v>25</v>
      </c>
      <c r="B28" s="25" t="s">
        <v>90</v>
      </c>
      <c r="C28" s="80" t="s">
        <v>121</v>
      </c>
      <c r="D28" s="20">
        <v>2</v>
      </c>
      <c r="E28" s="81">
        <f>D28*1000/69</f>
        <v>28.985507246376812</v>
      </c>
      <c r="F28" s="20"/>
      <c r="G28" s="81"/>
      <c r="H28" s="20" t="s">
        <v>348</v>
      </c>
      <c r="I28" s="21"/>
      <c r="J28" s="20"/>
      <c r="K28" s="21"/>
      <c r="L28" s="82" t="s">
        <v>348</v>
      </c>
      <c r="M28" s="81"/>
      <c r="N28" s="82" t="s">
        <v>348</v>
      </c>
      <c r="O28" s="81"/>
      <c r="P28" s="82">
        <v>11</v>
      </c>
      <c r="Q28" s="81">
        <f>P28*1000/50</f>
        <v>220</v>
      </c>
      <c r="R28" s="82" t="s">
        <v>348</v>
      </c>
      <c r="S28" s="81"/>
      <c r="T28" s="20"/>
      <c r="U28" s="81"/>
      <c r="V28" s="20">
        <v>17</v>
      </c>
      <c r="W28" s="81">
        <f>V28*1000/70</f>
        <v>242.85714285714286</v>
      </c>
      <c r="X28" s="20"/>
      <c r="Y28" s="81"/>
      <c r="Z28" s="20"/>
      <c r="AA28" s="81"/>
      <c r="AB28" s="82">
        <v>35</v>
      </c>
      <c r="AC28" s="81"/>
      <c r="AD28" s="20">
        <v>23</v>
      </c>
      <c r="AE28" s="81">
        <f t="shared" si="2"/>
        <v>211.0091743119266</v>
      </c>
      <c r="AF28" s="20" t="s">
        <v>348</v>
      </c>
      <c r="AG28" s="21"/>
      <c r="AH28" s="20"/>
      <c r="AI28" s="81"/>
      <c r="AJ28" s="20"/>
      <c r="AK28" s="21"/>
      <c r="AL28" s="20">
        <v>19</v>
      </c>
      <c r="AM28" s="21">
        <f>AL28*1000/49</f>
        <v>387.7551020408163</v>
      </c>
      <c r="AN28" s="22">
        <v>5</v>
      </c>
      <c r="AO28" s="21">
        <f t="shared" si="0"/>
        <v>1090.6069264562625</v>
      </c>
      <c r="AP28" s="83">
        <v>110</v>
      </c>
      <c r="AQ28" s="84">
        <f t="shared" si="1"/>
        <v>980.6069264562625</v>
      </c>
    </row>
    <row r="29" spans="1:43" ht="12.75">
      <c r="A29" s="22">
        <v>26</v>
      </c>
      <c r="B29" s="25" t="s">
        <v>24</v>
      </c>
      <c r="C29" s="80" t="s">
        <v>121</v>
      </c>
      <c r="D29" s="20"/>
      <c r="E29" s="82"/>
      <c r="F29" s="20"/>
      <c r="G29" s="81"/>
      <c r="H29" s="20">
        <v>17</v>
      </c>
      <c r="I29" s="21">
        <f>H29*1000/81</f>
        <v>209.87654320987653</v>
      </c>
      <c r="J29" s="20"/>
      <c r="K29" s="21"/>
      <c r="L29" s="82" t="s">
        <v>348</v>
      </c>
      <c r="M29" s="81"/>
      <c r="N29" s="82"/>
      <c r="O29" s="81"/>
      <c r="P29" s="82"/>
      <c r="Q29" s="81"/>
      <c r="R29" s="82"/>
      <c r="S29" s="81"/>
      <c r="T29" s="20"/>
      <c r="U29" s="81"/>
      <c r="V29" s="20">
        <v>30</v>
      </c>
      <c r="W29" s="81">
        <f>V29*1000/70</f>
        <v>428.57142857142856</v>
      </c>
      <c r="X29" s="20"/>
      <c r="Y29" s="21"/>
      <c r="Z29" s="20" t="s">
        <v>348</v>
      </c>
      <c r="AA29" s="82"/>
      <c r="AB29" s="82">
        <v>6</v>
      </c>
      <c r="AC29" s="81">
        <f>AB29*1000/86</f>
        <v>69.76744186046511</v>
      </c>
      <c r="AD29" s="20">
        <v>42</v>
      </c>
      <c r="AE29" s="81">
        <f t="shared" si="2"/>
        <v>385.3211009174312</v>
      </c>
      <c r="AF29" s="20"/>
      <c r="AG29" s="21"/>
      <c r="AH29" s="20">
        <v>6</v>
      </c>
      <c r="AI29" s="21">
        <f>AH29*1000/77</f>
        <v>77.92207792207792</v>
      </c>
      <c r="AJ29" s="20"/>
      <c r="AK29" s="21"/>
      <c r="AL29" s="20" t="s">
        <v>348</v>
      </c>
      <c r="AM29" s="21"/>
      <c r="AN29" s="22">
        <v>5</v>
      </c>
      <c r="AO29" s="21">
        <f t="shared" si="0"/>
        <v>1171.4585924812793</v>
      </c>
      <c r="AP29" s="83">
        <v>80</v>
      </c>
      <c r="AQ29" s="84">
        <f t="shared" si="1"/>
        <v>1091.4585924812793</v>
      </c>
    </row>
    <row r="30" spans="1:43" ht="12.75">
      <c r="A30" s="22">
        <v>27</v>
      </c>
      <c r="B30" s="25" t="s">
        <v>15</v>
      </c>
      <c r="C30" s="80" t="s">
        <v>121</v>
      </c>
      <c r="D30" s="20"/>
      <c r="E30" s="81"/>
      <c r="F30" s="20"/>
      <c r="G30" s="81"/>
      <c r="H30" s="20">
        <v>15</v>
      </c>
      <c r="I30" s="21">
        <f>H30*1000/81</f>
        <v>185.1851851851852</v>
      </c>
      <c r="J30" s="20"/>
      <c r="K30" s="81"/>
      <c r="L30" s="82">
        <v>23</v>
      </c>
      <c r="M30" s="81">
        <f>L30*1000/111</f>
        <v>207.2072072072072</v>
      </c>
      <c r="N30" s="82"/>
      <c r="O30" s="81"/>
      <c r="P30" s="82"/>
      <c r="Q30" s="81"/>
      <c r="R30" s="82"/>
      <c r="S30" s="81"/>
      <c r="T30" s="20"/>
      <c r="U30" s="81"/>
      <c r="V30" s="20">
        <v>23</v>
      </c>
      <c r="W30" s="21">
        <f>V30*1000/70</f>
        <v>328.57142857142856</v>
      </c>
      <c r="X30" s="20">
        <v>30</v>
      </c>
      <c r="Y30" s="81">
        <f>X30*1000/74</f>
        <v>405.4054054054054</v>
      </c>
      <c r="Z30" s="20">
        <v>31</v>
      </c>
      <c r="AA30" s="81"/>
      <c r="AB30" s="82" t="s">
        <v>348</v>
      </c>
      <c r="AC30" s="81"/>
      <c r="AD30" s="20">
        <v>54</v>
      </c>
      <c r="AE30" s="81"/>
      <c r="AF30" s="20"/>
      <c r="AG30" s="21"/>
      <c r="AH30" s="20" t="s">
        <v>348</v>
      </c>
      <c r="AI30" s="21"/>
      <c r="AJ30" s="20"/>
      <c r="AK30" s="21"/>
      <c r="AL30" s="20">
        <v>8</v>
      </c>
      <c r="AM30" s="21">
        <f>AL30*1000/49</f>
        <v>163.26530612244898</v>
      </c>
      <c r="AN30" s="22">
        <v>5</v>
      </c>
      <c r="AO30" s="21">
        <f t="shared" si="0"/>
        <v>1289.6345324916754</v>
      </c>
      <c r="AP30" s="83">
        <v>90</v>
      </c>
      <c r="AQ30" s="84">
        <f t="shared" si="1"/>
        <v>1199.6345324916754</v>
      </c>
    </row>
    <row r="31" spans="1:43" ht="12.75">
      <c r="A31" s="22">
        <v>28</v>
      </c>
      <c r="B31" s="25" t="s">
        <v>194</v>
      </c>
      <c r="C31" s="80" t="s">
        <v>123</v>
      </c>
      <c r="D31" s="20"/>
      <c r="E31" s="82"/>
      <c r="F31" s="20">
        <v>3</v>
      </c>
      <c r="G31" s="81">
        <f>F31*1000/52</f>
        <v>57.69230769230769</v>
      </c>
      <c r="H31" s="20"/>
      <c r="I31" s="21"/>
      <c r="J31" s="20">
        <v>9</v>
      </c>
      <c r="K31" s="21">
        <f>J31*1000/32</f>
        <v>281.25</v>
      </c>
      <c r="L31" s="20"/>
      <c r="M31" s="81"/>
      <c r="N31" s="20"/>
      <c r="O31" s="81"/>
      <c r="P31" s="20"/>
      <c r="Q31" s="81"/>
      <c r="R31" s="20"/>
      <c r="S31" s="81"/>
      <c r="T31" s="20"/>
      <c r="U31" s="81"/>
      <c r="V31" s="20"/>
      <c r="W31" s="81"/>
      <c r="X31" s="20"/>
      <c r="Y31" s="81"/>
      <c r="Z31" s="20"/>
      <c r="AA31" s="82"/>
      <c r="AB31" s="20">
        <v>12</v>
      </c>
      <c r="AC31" s="81">
        <f>AB31*1000/86</f>
        <v>139.53488372093022</v>
      </c>
      <c r="AD31" s="20"/>
      <c r="AE31" s="81"/>
      <c r="AF31" s="20"/>
      <c r="AG31" s="21"/>
      <c r="AH31" s="20">
        <v>33</v>
      </c>
      <c r="AI31" s="21">
        <f>AH31*1000/77</f>
        <v>428.57142857142856</v>
      </c>
      <c r="AJ31" s="20"/>
      <c r="AK31" s="21"/>
      <c r="AL31" s="20">
        <v>18</v>
      </c>
      <c r="AM31" s="21">
        <f>AL31*1000/49</f>
        <v>367.3469387755102</v>
      </c>
      <c r="AN31" s="22">
        <v>5</v>
      </c>
      <c r="AO31" s="21">
        <f t="shared" si="0"/>
        <v>1274.3955587601765</v>
      </c>
      <c r="AP31" s="83">
        <v>50</v>
      </c>
      <c r="AQ31" s="84">
        <f t="shared" si="1"/>
        <v>1224.3955587601765</v>
      </c>
    </row>
    <row r="32" spans="1:43" ht="12.75">
      <c r="A32" s="22">
        <v>29</v>
      </c>
      <c r="B32" s="25" t="s">
        <v>33</v>
      </c>
      <c r="C32" s="80" t="s">
        <v>121</v>
      </c>
      <c r="D32" s="20">
        <v>14</v>
      </c>
      <c r="E32" s="81">
        <f>D32*1000/69</f>
        <v>202.8985507246377</v>
      </c>
      <c r="F32" s="20"/>
      <c r="G32" s="81"/>
      <c r="H32" s="20" t="s">
        <v>348</v>
      </c>
      <c r="I32" s="21"/>
      <c r="J32" s="20" t="s">
        <v>348</v>
      </c>
      <c r="K32" s="21"/>
      <c r="L32" s="82" t="s">
        <v>348</v>
      </c>
      <c r="M32" s="81"/>
      <c r="N32" s="82">
        <v>22</v>
      </c>
      <c r="O32" s="81">
        <f>N32*1000/66</f>
        <v>333.3333333333333</v>
      </c>
      <c r="P32" s="82"/>
      <c r="Q32" s="81"/>
      <c r="R32" s="82"/>
      <c r="S32" s="81"/>
      <c r="T32" s="20"/>
      <c r="U32" s="81"/>
      <c r="V32" s="20" t="s">
        <v>348</v>
      </c>
      <c r="W32" s="21"/>
      <c r="X32" s="20">
        <v>28</v>
      </c>
      <c r="Y32" s="21">
        <f>X32*1000/74</f>
        <v>378.3783783783784</v>
      </c>
      <c r="Z32" s="20" t="s">
        <v>348</v>
      </c>
      <c r="AA32" s="82"/>
      <c r="AB32" s="82">
        <v>31</v>
      </c>
      <c r="AC32" s="81">
        <f>AB32*1000/86</f>
        <v>360.4651162790698</v>
      </c>
      <c r="AD32" s="20" t="s">
        <v>348</v>
      </c>
      <c r="AE32" s="81"/>
      <c r="AF32" s="20"/>
      <c r="AG32" s="21"/>
      <c r="AH32" s="20">
        <v>34</v>
      </c>
      <c r="AI32" s="21"/>
      <c r="AJ32" s="20" t="s">
        <v>348</v>
      </c>
      <c r="AK32" s="21"/>
      <c r="AL32" s="20">
        <v>4</v>
      </c>
      <c r="AM32" s="21">
        <f>AL32*1000/49</f>
        <v>81.63265306122449</v>
      </c>
      <c r="AN32" s="22">
        <v>5</v>
      </c>
      <c r="AO32" s="21">
        <f t="shared" si="0"/>
        <v>1356.7080317766436</v>
      </c>
      <c r="AP32" s="83">
        <v>130</v>
      </c>
      <c r="AQ32" s="84">
        <f t="shared" si="1"/>
        <v>1226.7080317766436</v>
      </c>
    </row>
    <row r="33" spans="1:43" ht="12.75">
      <c r="A33" s="22">
        <v>30</v>
      </c>
      <c r="B33" s="25" t="s">
        <v>185</v>
      </c>
      <c r="C33" s="80" t="s">
        <v>121</v>
      </c>
      <c r="D33" s="20"/>
      <c r="E33" s="81"/>
      <c r="F33" s="20"/>
      <c r="G33" s="81"/>
      <c r="H33" s="20" t="s">
        <v>348</v>
      </c>
      <c r="I33" s="21"/>
      <c r="J33" s="20"/>
      <c r="K33" s="21"/>
      <c r="L33" s="82">
        <v>20</v>
      </c>
      <c r="M33" s="81">
        <f>L33*1000/111</f>
        <v>180.18018018018017</v>
      </c>
      <c r="N33" s="82"/>
      <c r="O33" s="81"/>
      <c r="P33" s="82"/>
      <c r="Q33" s="81"/>
      <c r="R33" s="82"/>
      <c r="S33" s="81"/>
      <c r="T33" s="20"/>
      <c r="U33" s="81"/>
      <c r="V33" s="20">
        <v>22</v>
      </c>
      <c r="W33" s="21">
        <f>V33*1000/70</f>
        <v>314.2857142857143</v>
      </c>
      <c r="X33" s="20" t="s">
        <v>348</v>
      </c>
      <c r="Y33" s="81"/>
      <c r="Z33" s="20" t="s">
        <v>348</v>
      </c>
      <c r="AA33" s="81"/>
      <c r="AB33" s="82">
        <v>26</v>
      </c>
      <c r="AC33" s="81">
        <f>AB33*1000/86</f>
        <v>302.3255813953488</v>
      </c>
      <c r="AD33" s="20">
        <v>10</v>
      </c>
      <c r="AE33" s="81">
        <f>AD33*1000/110</f>
        <v>90.9090909090909</v>
      </c>
      <c r="AF33" s="20"/>
      <c r="AG33" s="21"/>
      <c r="AH33" s="20">
        <v>35</v>
      </c>
      <c r="AI33" s="21">
        <f>AH33*1000/77</f>
        <v>454.54545454545456</v>
      </c>
      <c r="AJ33" s="20"/>
      <c r="AK33" s="21"/>
      <c r="AL33" s="20"/>
      <c r="AM33" s="21"/>
      <c r="AN33" s="22">
        <v>5</v>
      </c>
      <c r="AO33" s="21">
        <f t="shared" si="0"/>
        <v>1342.2460213157888</v>
      </c>
      <c r="AP33" s="83">
        <v>80</v>
      </c>
      <c r="AQ33" s="84">
        <f t="shared" si="1"/>
        <v>1262.2460213157888</v>
      </c>
    </row>
    <row r="34" spans="1:43" ht="12.75">
      <c r="A34" s="22">
        <v>31</v>
      </c>
      <c r="B34" s="25" t="s">
        <v>55</v>
      </c>
      <c r="C34" s="80" t="s">
        <v>121</v>
      </c>
      <c r="D34" s="20"/>
      <c r="E34" s="81"/>
      <c r="F34" s="20"/>
      <c r="G34" s="81"/>
      <c r="H34" s="20"/>
      <c r="I34" s="21"/>
      <c r="J34" s="20"/>
      <c r="K34" s="21"/>
      <c r="L34" s="82" t="s">
        <v>348</v>
      </c>
      <c r="M34" s="81"/>
      <c r="N34" s="82">
        <v>25</v>
      </c>
      <c r="O34" s="81">
        <f>N34*1000/66</f>
        <v>378.7878787878788</v>
      </c>
      <c r="P34" s="82"/>
      <c r="Q34" s="81"/>
      <c r="R34" s="82"/>
      <c r="S34" s="81"/>
      <c r="T34" s="20"/>
      <c r="U34" s="81"/>
      <c r="V34" s="20">
        <v>29</v>
      </c>
      <c r="W34" s="21">
        <f>V34*1000/70</f>
        <v>414.2857142857143</v>
      </c>
      <c r="X34" s="20">
        <v>23</v>
      </c>
      <c r="Y34" s="81">
        <f>X34*1000/74</f>
        <v>310.81081081081084</v>
      </c>
      <c r="Z34" s="20" t="s">
        <v>348</v>
      </c>
      <c r="AA34" s="81"/>
      <c r="AB34" s="82">
        <v>24</v>
      </c>
      <c r="AC34" s="81">
        <f>AB34*1000/86</f>
        <v>279.06976744186045</v>
      </c>
      <c r="AD34" s="20">
        <v>7</v>
      </c>
      <c r="AE34" s="81">
        <f>AD34*1000/109</f>
        <v>64.22018348623853</v>
      </c>
      <c r="AF34" s="20" t="s">
        <v>348</v>
      </c>
      <c r="AG34" s="21"/>
      <c r="AH34" s="20" t="s">
        <v>348</v>
      </c>
      <c r="AI34" s="81"/>
      <c r="AJ34" s="20"/>
      <c r="AK34" s="21"/>
      <c r="AL34" s="20"/>
      <c r="AM34" s="21"/>
      <c r="AN34" s="22">
        <v>5</v>
      </c>
      <c r="AO34" s="21">
        <f t="shared" si="0"/>
        <v>1447.174354812503</v>
      </c>
      <c r="AP34" s="83">
        <v>90</v>
      </c>
      <c r="AQ34" s="84">
        <f t="shared" si="1"/>
        <v>1357.174354812503</v>
      </c>
    </row>
    <row r="35" spans="1:43" ht="12.75">
      <c r="A35" s="22">
        <v>32</v>
      </c>
      <c r="B35" s="25" t="s">
        <v>38</v>
      </c>
      <c r="C35" s="80" t="s">
        <v>121</v>
      </c>
      <c r="D35" s="20"/>
      <c r="E35" s="82"/>
      <c r="F35" s="20"/>
      <c r="G35" s="81"/>
      <c r="H35" s="20">
        <v>21</v>
      </c>
      <c r="I35" s="21">
        <f>H35*1000/81</f>
        <v>259.25925925925924</v>
      </c>
      <c r="J35" s="20"/>
      <c r="K35" s="21"/>
      <c r="L35" s="82">
        <v>15</v>
      </c>
      <c r="M35" s="81">
        <f>L35*1000/111</f>
        <v>135.13513513513513</v>
      </c>
      <c r="N35" s="82">
        <v>12</v>
      </c>
      <c r="O35" s="81">
        <f>N35*1000/66</f>
        <v>181.8181818181818</v>
      </c>
      <c r="P35" s="82"/>
      <c r="Q35" s="81"/>
      <c r="R35" s="82"/>
      <c r="S35" s="81"/>
      <c r="T35" s="20"/>
      <c r="U35" s="81"/>
      <c r="V35" s="20" t="s">
        <v>348</v>
      </c>
      <c r="W35" s="21"/>
      <c r="X35" s="20">
        <v>32</v>
      </c>
      <c r="Y35" s="81">
        <f>X35*1000/74</f>
        <v>432.43243243243245</v>
      </c>
      <c r="Z35" s="20"/>
      <c r="AA35" s="82"/>
      <c r="AB35" s="82" t="s">
        <v>348</v>
      </c>
      <c r="AC35" s="81"/>
      <c r="AD35" s="20" t="s">
        <v>348</v>
      </c>
      <c r="AE35" s="81"/>
      <c r="AF35" s="20"/>
      <c r="AG35" s="21"/>
      <c r="AH35" s="20">
        <v>36</v>
      </c>
      <c r="AI35" s="21">
        <f>AH35*1000/77</f>
        <v>467.53246753246754</v>
      </c>
      <c r="AJ35" s="20"/>
      <c r="AK35" s="21"/>
      <c r="AL35" s="20" t="s">
        <v>348</v>
      </c>
      <c r="AM35" s="21"/>
      <c r="AN35" s="22">
        <v>5</v>
      </c>
      <c r="AO35" s="21">
        <f t="shared" si="0"/>
        <v>1476.1774761774761</v>
      </c>
      <c r="AP35" s="83">
        <v>90</v>
      </c>
      <c r="AQ35" s="84">
        <f t="shared" si="1"/>
        <v>1386.1774761774761</v>
      </c>
    </row>
    <row r="36" spans="1:43" ht="12.75">
      <c r="A36" s="22">
        <v>33</v>
      </c>
      <c r="B36" s="25" t="s">
        <v>350</v>
      </c>
      <c r="C36" s="80" t="s">
        <v>125</v>
      </c>
      <c r="D36" s="20">
        <v>10</v>
      </c>
      <c r="E36" s="81">
        <f>D36*1000/69</f>
        <v>144.92753623188406</v>
      </c>
      <c r="F36" s="20"/>
      <c r="G36" s="81"/>
      <c r="H36" s="20"/>
      <c r="I36" s="21"/>
      <c r="J36" s="25"/>
      <c r="K36" s="21"/>
      <c r="L36" s="82">
        <v>54</v>
      </c>
      <c r="M36" s="81">
        <f>L36*1000/111</f>
        <v>486.4864864864865</v>
      </c>
      <c r="N36" s="82">
        <v>32</v>
      </c>
      <c r="O36" s="81">
        <f>N36*1000/66</f>
        <v>484.8484848484849</v>
      </c>
      <c r="P36" s="82"/>
      <c r="Q36" s="81"/>
      <c r="R36" s="82"/>
      <c r="S36" s="81"/>
      <c r="T36" s="20" t="s">
        <v>348</v>
      </c>
      <c r="U36" s="81"/>
      <c r="V36" s="20"/>
      <c r="W36" s="81"/>
      <c r="X36" s="20">
        <v>12</v>
      </c>
      <c r="Y36" s="21">
        <f>X36*1000/74</f>
        <v>162.16216216216216</v>
      </c>
      <c r="Z36" s="20"/>
      <c r="AA36" s="82"/>
      <c r="AB36" s="82">
        <v>18</v>
      </c>
      <c r="AC36" s="81">
        <f>AB36*1000/86</f>
        <v>209.30232558139534</v>
      </c>
      <c r="AD36" s="20" t="s">
        <v>348</v>
      </c>
      <c r="AE36" s="81"/>
      <c r="AF36" s="20"/>
      <c r="AG36" s="21"/>
      <c r="AH36" s="20"/>
      <c r="AI36" s="21"/>
      <c r="AJ36" s="25"/>
      <c r="AK36" s="21"/>
      <c r="AL36" s="25"/>
      <c r="AM36" s="21"/>
      <c r="AN36" s="22">
        <v>5</v>
      </c>
      <c r="AO36" s="21">
        <f t="shared" si="0"/>
        <v>1487.7269953104128</v>
      </c>
      <c r="AP36" s="83">
        <v>70</v>
      </c>
      <c r="AQ36" s="84">
        <f t="shared" si="1"/>
        <v>1417.7269953104128</v>
      </c>
    </row>
    <row r="37" spans="1:43" ht="12.75">
      <c r="A37" s="22">
        <v>34</v>
      </c>
      <c r="B37" s="25" t="s">
        <v>46</v>
      </c>
      <c r="C37" s="80" t="s">
        <v>121</v>
      </c>
      <c r="D37" s="20"/>
      <c r="E37" s="81"/>
      <c r="F37" s="20"/>
      <c r="G37" s="81"/>
      <c r="H37" s="20">
        <v>24</v>
      </c>
      <c r="I37" s="21">
        <f>H37*1000/81</f>
        <v>296.2962962962963</v>
      </c>
      <c r="J37" s="20"/>
      <c r="K37" s="21"/>
      <c r="L37" s="20"/>
      <c r="M37" s="81"/>
      <c r="N37" s="20">
        <v>15</v>
      </c>
      <c r="O37" s="81">
        <f>N37*1000/66</f>
        <v>227.27272727272728</v>
      </c>
      <c r="P37" s="20"/>
      <c r="Q37" s="81"/>
      <c r="R37" s="20"/>
      <c r="S37" s="81"/>
      <c r="T37" s="20"/>
      <c r="U37" s="81"/>
      <c r="V37" s="20"/>
      <c r="W37" s="81"/>
      <c r="X37" s="20"/>
      <c r="Y37" s="21"/>
      <c r="Z37" s="20"/>
      <c r="AA37" s="81"/>
      <c r="AB37" s="20">
        <v>44</v>
      </c>
      <c r="AC37" s="81">
        <f>AB37*1000/86</f>
        <v>511.6279069767442</v>
      </c>
      <c r="AD37" s="20"/>
      <c r="AE37" s="81"/>
      <c r="AF37" s="20"/>
      <c r="AG37" s="21"/>
      <c r="AH37" s="20">
        <v>18</v>
      </c>
      <c r="AI37" s="21">
        <f>AH37*1000/77</f>
        <v>233.76623376623377</v>
      </c>
      <c r="AJ37" s="20"/>
      <c r="AK37" s="21"/>
      <c r="AL37" s="20">
        <v>11</v>
      </c>
      <c r="AM37" s="21">
        <f>AL37*1000/49</f>
        <v>224.48979591836735</v>
      </c>
      <c r="AN37" s="22">
        <v>5</v>
      </c>
      <c r="AO37" s="21">
        <f t="shared" si="0"/>
        <v>1493.4529602303687</v>
      </c>
      <c r="AP37" s="83">
        <v>50</v>
      </c>
      <c r="AQ37" s="84">
        <f t="shared" si="1"/>
        <v>1443.4529602303687</v>
      </c>
    </row>
    <row r="38" spans="1:43" ht="12.75">
      <c r="A38" s="22">
        <v>35</v>
      </c>
      <c r="B38" s="25" t="s">
        <v>181</v>
      </c>
      <c r="C38" s="80" t="s">
        <v>123</v>
      </c>
      <c r="D38" s="20"/>
      <c r="E38" s="82"/>
      <c r="F38" s="20">
        <v>14</v>
      </c>
      <c r="G38" s="81">
        <f>F38*1000/52</f>
        <v>269.2307692307692</v>
      </c>
      <c r="H38" s="20"/>
      <c r="I38" s="21"/>
      <c r="J38" s="20">
        <v>13</v>
      </c>
      <c r="K38" s="21">
        <f>J38*1000/32</f>
        <v>406.25</v>
      </c>
      <c r="L38" s="82"/>
      <c r="M38" s="81"/>
      <c r="N38" s="82"/>
      <c r="O38" s="81"/>
      <c r="P38" s="82"/>
      <c r="Q38" s="81"/>
      <c r="R38" s="82" t="s">
        <v>348</v>
      </c>
      <c r="S38" s="81"/>
      <c r="T38" s="20"/>
      <c r="U38" s="81"/>
      <c r="V38" s="20">
        <v>21</v>
      </c>
      <c r="W38" s="81">
        <f>V38*1000/70</f>
        <v>300</v>
      </c>
      <c r="X38" s="20"/>
      <c r="Y38" s="81"/>
      <c r="Z38" s="20"/>
      <c r="AA38" s="82"/>
      <c r="AB38" s="82"/>
      <c r="AC38" s="81"/>
      <c r="AD38" s="20"/>
      <c r="AE38" s="81"/>
      <c r="AF38" s="20">
        <v>17</v>
      </c>
      <c r="AG38" s="21">
        <f>AF38*1000/51</f>
        <v>333.3333333333333</v>
      </c>
      <c r="AH38" s="20">
        <v>16</v>
      </c>
      <c r="AI38" s="21">
        <f>AH38*1000/77</f>
        <v>207.7922077922078</v>
      </c>
      <c r="AJ38" s="20"/>
      <c r="AK38" s="81"/>
      <c r="AL38" s="20"/>
      <c r="AM38" s="21"/>
      <c r="AN38" s="22">
        <v>5</v>
      </c>
      <c r="AO38" s="21">
        <f t="shared" si="0"/>
        <v>1516.6063103563104</v>
      </c>
      <c r="AP38" s="83">
        <v>60</v>
      </c>
      <c r="AQ38" s="84">
        <f t="shared" si="1"/>
        <v>1456.6063103563104</v>
      </c>
    </row>
    <row r="39" spans="1:43" ht="12.75">
      <c r="A39" s="22">
        <v>36</v>
      </c>
      <c r="B39" s="25" t="s">
        <v>351</v>
      </c>
      <c r="C39" s="80" t="s">
        <v>125</v>
      </c>
      <c r="D39" s="20"/>
      <c r="E39" s="21"/>
      <c r="F39" s="20"/>
      <c r="G39" s="21"/>
      <c r="H39" s="20"/>
      <c r="I39" s="21"/>
      <c r="J39" s="20"/>
      <c r="K39" s="21"/>
      <c r="L39" s="20">
        <v>40</v>
      </c>
      <c r="M39" s="21">
        <f>L39*1000/111</f>
        <v>360.36036036036035</v>
      </c>
      <c r="N39" s="20"/>
      <c r="O39" s="21"/>
      <c r="P39" s="20">
        <v>19</v>
      </c>
      <c r="Q39" s="21">
        <f>P39*1000/50</f>
        <v>380</v>
      </c>
      <c r="R39" s="20"/>
      <c r="S39" s="21"/>
      <c r="T39" s="20">
        <v>10</v>
      </c>
      <c r="U39" s="21">
        <f>T39*1000/23</f>
        <v>434.7826086956522</v>
      </c>
      <c r="V39" s="20"/>
      <c r="W39" s="21"/>
      <c r="X39" s="20">
        <v>7</v>
      </c>
      <c r="Y39" s="21">
        <f>X39*1000/74</f>
        <v>94.5945945945946</v>
      </c>
      <c r="Z39" s="20"/>
      <c r="AA39" s="21"/>
      <c r="AB39" s="20" t="s">
        <v>348</v>
      </c>
      <c r="AC39" s="21"/>
      <c r="AD39" s="20">
        <v>39</v>
      </c>
      <c r="AE39" s="21">
        <f>AD39*1000/109</f>
        <v>357.79816513761466</v>
      </c>
      <c r="AF39" s="20"/>
      <c r="AG39" s="21"/>
      <c r="AH39" s="20"/>
      <c r="AI39" s="21"/>
      <c r="AJ39" s="20"/>
      <c r="AK39" s="21"/>
      <c r="AL39" s="20"/>
      <c r="AM39" s="21"/>
      <c r="AN39" s="22">
        <v>5</v>
      </c>
      <c r="AO39" s="21">
        <f t="shared" si="0"/>
        <v>1627.5357287882218</v>
      </c>
      <c r="AP39" s="83">
        <v>60</v>
      </c>
      <c r="AQ39" s="84">
        <f t="shared" si="1"/>
        <v>1567.5357287882218</v>
      </c>
    </row>
    <row r="40" spans="1:43" ht="12.75">
      <c r="A40" s="22">
        <v>37</v>
      </c>
      <c r="B40" s="25" t="s">
        <v>94</v>
      </c>
      <c r="C40" s="80" t="s">
        <v>121</v>
      </c>
      <c r="D40" s="20">
        <v>31</v>
      </c>
      <c r="E40" s="21">
        <f>D40*1000/69</f>
        <v>449.27536231884056</v>
      </c>
      <c r="F40" s="20"/>
      <c r="G40" s="21"/>
      <c r="H40" s="20">
        <v>36</v>
      </c>
      <c r="I40" s="21">
        <f>H40*1000/81</f>
        <v>444.44444444444446</v>
      </c>
      <c r="J40" s="25"/>
      <c r="K40" s="21"/>
      <c r="L40" s="20"/>
      <c r="M40" s="21"/>
      <c r="N40" s="20">
        <v>27</v>
      </c>
      <c r="O40" s="21">
        <f>N40*1000/66</f>
        <v>409.09090909090907</v>
      </c>
      <c r="P40" s="20"/>
      <c r="Q40" s="21"/>
      <c r="R40" s="20"/>
      <c r="S40" s="21"/>
      <c r="T40" s="20"/>
      <c r="U40" s="21"/>
      <c r="V40" s="20" t="s">
        <v>348</v>
      </c>
      <c r="W40" s="21"/>
      <c r="X40" s="20"/>
      <c r="Y40" s="21"/>
      <c r="Z40" s="20" t="s">
        <v>348</v>
      </c>
      <c r="AA40" s="20"/>
      <c r="AB40" s="20">
        <v>41</v>
      </c>
      <c r="AC40" s="21"/>
      <c r="AD40" s="20">
        <v>49</v>
      </c>
      <c r="AE40" s="21">
        <f>AD40*1000/109</f>
        <v>449.54128440366975</v>
      </c>
      <c r="AF40" s="20"/>
      <c r="AG40" s="21"/>
      <c r="AH40" s="20"/>
      <c r="AI40" s="21"/>
      <c r="AJ40" s="25"/>
      <c r="AK40" s="21"/>
      <c r="AL40" s="25">
        <v>15</v>
      </c>
      <c r="AM40" s="21">
        <f>AL40*1000/49</f>
        <v>306.1224489795918</v>
      </c>
      <c r="AN40" s="22">
        <v>5</v>
      </c>
      <c r="AO40" s="21">
        <f t="shared" si="0"/>
        <v>2058.4744492374557</v>
      </c>
      <c r="AP40" s="83">
        <v>80</v>
      </c>
      <c r="AQ40" s="84">
        <f t="shared" si="1"/>
        <v>1978.4744492374557</v>
      </c>
    </row>
    <row r="41" spans="1:43" ht="12.75">
      <c r="A41" s="22">
        <v>38</v>
      </c>
      <c r="B41" s="25" t="s">
        <v>16</v>
      </c>
      <c r="C41" s="80" t="s">
        <v>121</v>
      </c>
      <c r="D41" s="20"/>
      <c r="E41" s="82"/>
      <c r="F41" s="20"/>
      <c r="G41" s="81"/>
      <c r="H41" s="20">
        <v>18</v>
      </c>
      <c r="I41" s="21">
        <f>H41*1000/81</f>
        <v>222.22222222222223</v>
      </c>
      <c r="J41" s="20"/>
      <c r="K41" s="21"/>
      <c r="L41" s="82"/>
      <c r="M41" s="81"/>
      <c r="N41" s="82"/>
      <c r="O41" s="81"/>
      <c r="P41" s="82"/>
      <c r="Q41" s="81"/>
      <c r="R41" s="82"/>
      <c r="S41" s="81"/>
      <c r="T41" s="20"/>
      <c r="U41" s="81"/>
      <c r="V41" s="20" t="s">
        <v>348</v>
      </c>
      <c r="W41" s="21"/>
      <c r="X41" s="20">
        <v>10</v>
      </c>
      <c r="Y41" s="21">
        <f>X41*1000/74</f>
        <v>135.13513513513513</v>
      </c>
      <c r="Z41" s="20">
        <v>10</v>
      </c>
      <c r="AA41" s="81">
        <f>Z41*1000/68</f>
        <v>147.05882352941177</v>
      </c>
      <c r="AB41" s="82" t="s">
        <v>348</v>
      </c>
      <c r="AC41" s="81"/>
      <c r="AD41" s="20">
        <v>24</v>
      </c>
      <c r="AE41" s="81">
        <f>AD41*1000/109</f>
        <v>220.1834862385321</v>
      </c>
      <c r="AF41" s="20" t="s">
        <v>348</v>
      </c>
      <c r="AG41" s="21"/>
      <c r="AH41" s="20" t="s">
        <v>348</v>
      </c>
      <c r="AI41" s="21"/>
      <c r="AJ41" s="20"/>
      <c r="AK41" s="21"/>
      <c r="AL41" s="20"/>
      <c r="AM41" s="21"/>
      <c r="AN41" s="22">
        <v>4</v>
      </c>
      <c r="AO41" s="21">
        <f t="shared" si="0"/>
        <v>724.5996671253013</v>
      </c>
      <c r="AP41" s="83">
        <v>80</v>
      </c>
      <c r="AQ41" s="84">
        <f t="shared" si="1"/>
        <v>644.5996671253013</v>
      </c>
    </row>
    <row r="42" spans="1:43" ht="12.75">
      <c r="A42" s="22">
        <v>39</v>
      </c>
      <c r="B42" s="25" t="s">
        <v>19</v>
      </c>
      <c r="C42" s="80" t="s">
        <v>121</v>
      </c>
      <c r="D42" s="20"/>
      <c r="E42" s="82"/>
      <c r="F42" s="20"/>
      <c r="G42" s="81"/>
      <c r="H42" s="20"/>
      <c r="I42" s="21"/>
      <c r="J42" s="25">
        <v>4</v>
      </c>
      <c r="K42" s="21">
        <f>J42*1000/32</f>
        <v>125</v>
      </c>
      <c r="L42" s="82"/>
      <c r="M42" s="81"/>
      <c r="N42" s="82" t="s">
        <v>348</v>
      </c>
      <c r="O42" s="81"/>
      <c r="P42" s="82"/>
      <c r="Q42" s="81"/>
      <c r="R42" s="82"/>
      <c r="S42" s="81"/>
      <c r="T42" s="20"/>
      <c r="U42" s="81"/>
      <c r="V42" s="20">
        <v>31</v>
      </c>
      <c r="W42" s="81">
        <f>V42*1000/70</f>
        <v>442.85714285714283</v>
      </c>
      <c r="X42" s="20">
        <v>34</v>
      </c>
      <c r="Y42" s="21">
        <f>X42*1000/74</f>
        <v>459.4594594594595</v>
      </c>
      <c r="Z42" s="20">
        <v>1</v>
      </c>
      <c r="AA42" s="81">
        <f>Z42*1000/68</f>
        <v>14.705882352941176</v>
      </c>
      <c r="AB42" s="82" t="s">
        <v>348</v>
      </c>
      <c r="AC42" s="81"/>
      <c r="AD42" s="20" t="s">
        <v>348</v>
      </c>
      <c r="AE42" s="81"/>
      <c r="AF42" s="20"/>
      <c r="AG42" s="21"/>
      <c r="AH42" s="20" t="s">
        <v>348</v>
      </c>
      <c r="AI42" s="21"/>
      <c r="AJ42" s="25"/>
      <c r="AK42" s="21"/>
      <c r="AL42" s="25"/>
      <c r="AM42" s="21"/>
      <c r="AN42" s="22">
        <v>4</v>
      </c>
      <c r="AO42" s="21">
        <f t="shared" si="0"/>
        <v>1042.0224846695435</v>
      </c>
      <c r="AP42" s="83">
        <v>80</v>
      </c>
      <c r="AQ42" s="84">
        <f t="shared" si="1"/>
        <v>962.0224846695435</v>
      </c>
    </row>
    <row r="43" spans="1:43" ht="12.75">
      <c r="A43" s="22">
        <v>40</v>
      </c>
      <c r="B43" s="25" t="s">
        <v>153</v>
      </c>
      <c r="C43" s="80" t="s">
        <v>127</v>
      </c>
      <c r="D43" s="20"/>
      <c r="E43" s="82"/>
      <c r="F43" s="20"/>
      <c r="G43" s="81"/>
      <c r="H43" s="20"/>
      <c r="I43" s="21"/>
      <c r="J43" s="20"/>
      <c r="K43" s="81"/>
      <c r="L43" s="82" t="s">
        <v>348</v>
      </c>
      <c r="M43" s="81"/>
      <c r="N43" s="82"/>
      <c r="O43" s="81"/>
      <c r="P43" s="82"/>
      <c r="Q43" s="81"/>
      <c r="R43" s="82"/>
      <c r="S43" s="81"/>
      <c r="T43" s="20"/>
      <c r="U43" s="81"/>
      <c r="V43" s="20"/>
      <c r="W43" s="21"/>
      <c r="X43" s="20">
        <v>37</v>
      </c>
      <c r="Y43" s="81">
        <f>X43*1000/74</f>
        <v>500</v>
      </c>
      <c r="Z43" s="20"/>
      <c r="AA43" s="82"/>
      <c r="AB43" s="82" t="s">
        <v>348</v>
      </c>
      <c r="AC43" s="81"/>
      <c r="AD43" s="20">
        <v>17</v>
      </c>
      <c r="AE43" s="81">
        <f>AD43*1000/109</f>
        <v>155.96330275229357</v>
      </c>
      <c r="AF43" s="20"/>
      <c r="AG43" s="21"/>
      <c r="AH43" s="20"/>
      <c r="AI43" s="21"/>
      <c r="AJ43" s="20">
        <v>8</v>
      </c>
      <c r="AK43" s="21">
        <f>AJ43*1000/22</f>
        <v>363.6363636363636</v>
      </c>
      <c r="AL43" s="20">
        <v>7</v>
      </c>
      <c r="AM43" s="21">
        <f>AL43*1000/49</f>
        <v>142.85714285714286</v>
      </c>
      <c r="AN43" s="22">
        <v>4</v>
      </c>
      <c r="AO43" s="21">
        <f t="shared" si="0"/>
        <v>1162.4568092458</v>
      </c>
      <c r="AP43" s="83">
        <v>60</v>
      </c>
      <c r="AQ43" s="84">
        <f t="shared" si="1"/>
        <v>1102.4568092458</v>
      </c>
    </row>
    <row r="44" spans="1:43" ht="12.75">
      <c r="A44" s="22">
        <v>41</v>
      </c>
      <c r="B44" s="25" t="s">
        <v>25</v>
      </c>
      <c r="C44" s="80" t="s">
        <v>121</v>
      </c>
      <c r="D44" s="20">
        <v>5</v>
      </c>
      <c r="E44" s="81">
        <f>D44*1000/69</f>
        <v>72.46376811594203</v>
      </c>
      <c r="F44" s="20">
        <v>26</v>
      </c>
      <c r="G44" s="81">
        <f>F44*1000/52</f>
        <v>500</v>
      </c>
      <c r="H44" s="20" t="s">
        <v>348</v>
      </c>
      <c r="I44" s="21"/>
      <c r="J44" s="20"/>
      <c r="K44" s="21"/>
      <c r="L44" s="82" t="s">
        <v>348</v>
      </c>
      <c r="M44" s="81"/>
      <c r="N44" s="82" t="s">
        <v>348</v>
      </c>
      <c r="O44" s="81"/>
      <c r="P44" s="82"/>
      <c r="Q44" s="81"/>
      <c r="R44" s="82"/>
      <c r="S44" s="81"/>
      <c r="T44" s="20"/>
      <c r="U44" s="81"/>
      <c r="V44" s="20">
        <v>19</v>
      </c>
      <c r="W44" s="21">
        <f>V44*1000/70</f>
        <v>271.42857142857144</v>
      </c>
      <c r="X44" s="20" t="s">
        <v>348</v>
      </c>
      <c r="Y44" s="21"/>
      <c r="Z44" s="20">
        <v>22</v>
      </c>
      <c r="AA44" s="81">
        <f>Z44*1000/68</f>
        <v>323.52941176470586</v>
      </c>
      <c r="AB44" s="82" t="s">
        <v>348</v>
      </c>
      <c r="AC44" s="81"/>
      <c r="AD44" s="20" t="s">
        <v>348</v>
      </c>
      <c r="AE44" s="81"/>
      <c r="AF44" s="20"/>
      <c r="AG44" s="21"/>
      <c r="AH44" s="20">
        <v>10</v>
      </c>
      <c r="AI44" s="21">
        <f>AH44*1000/77</f>
        <v>129.87012987012986</v>
      </c>
      <c r="AJ44" s="20" t="s">
        <v>348</v>
      </c>
      <c r="AK44" s="21"/>
      <c r="AL44" s="20" t="s">
        <v>348</v>
      </c>
      <c r="AM44" s="21"/>
      <c r="AN44" s="22">
        <v>4</v>
      </c>
      <c r="AO44" s="21">
        <f t="shared" si="0"/>
        <v>1297.2918811793493</v>
      </c>
      <c r="AP44" s="83">
        <v>130</v>
      </c>
      <c r="AQ44" s="84">
        <f t="shared" si="1"/>
        <v>1167.2918811793493</v>
      </c>
    </row>
    <row r="45" spans="1:43" ht="12.75">
      <c r="A45" s="22">
        <v>42</v>
      </c>
      <c r="B45" s="25" t="s">
        <v>217</v>
      </c>
      <c r="C45" s="80" t="s">
        <v>352</v>
      </c>
      <c r="D45" s="20"/>
      <c r="E45" s="82"/>
      <c r="F45" s="20"/>
      <c r="G45" s="81"/>
      <c r="H45" s="20">
        <v>6</v>
      </c>
      <c r="I45" s="21">
        <f>H45*1000/81</f>
        <v>74.07407407407408</v>
      </c>
      <c r="J45" s="20"/>
      <c r="K45" s="21"/>
      <c r="L45" s="82" t="s">
        <v>348</v>
      </c>
      <c r="M45" s="81"/>
      <c r="N45" s="82"/>
      <c r="O45" s="81"/>
      <c r="P45" s="82"/>
      <c r="Q45" s="81"/>
      <c r="R45" s="82"/>
      <c r="S45" s="81"/>
      <c r="T45" s="20"/>
      <c r="U45" s="81"/>
      <c r="V45" s="20">
        <v>25</v>
      </c>
      <c r="W45" s="21">
        <f>V45*1000/70</f>
        <v>357.14285714285717</v>
      </c>
      <c r="X45" s="20">
        <v>25</v>
      </c>
      <c r="Y45" s="81">
        <f>X45*1000/74</f>
        <v>337.8378378378378</v>
      </c>
      <c r="Z45" s="20"/>
      <c r="AA45" s="82"/>
      <c r="AB45" s="82"/>
      <c r="AC45" s="81"/>
      <c r="AD45" s="20"/>
      <c r="AE45" s="81"/>
      <c r="AF45" s="20">
        <v>25</v>
      </c>
      <c r="AG45" s="21">
        <f>AF45*1000/51</f>
        <v>490.19607843137254</v>
      </c>
      <c r="AH45" s="20"/>
      <c r="AI45" s="21"/>
      <c r="AJ45" s="20"/>
      <c r="AK45" s="21"/>
      <c r="AL45" s="20"/>
      <c r="AM45" s="21"/>
      <c r="AN45" s="22">
        <v>4</v>
      </c>
      <c r="AO45" s="21">
        <f t="shared" si="0"/>
        <v>1259.2508474861415</v>
      </c>
      <c r="AP45" s="83">
        <v>50</v>
      </c>
      <c r="AQ45" s="84">
        <f t="shared" si="1"/>
        <v>1209.2508474861415</v>
      </c>
    </row>
    <row r="46" spans="1:43" ht="12.75">
      <c r="A46" s="22">
        <v>43</v>
      </c>
      <c r="B46" s="25" t="s">
        <v>353</v>
      </c>
      <c r="C46" s="80" t="s">
        <v>121</v>
      </c>
      <c r="D46" s="20"/>
      <c r="E46" s="81"/>
      <c r="F46" s="20"/>
      <c r="G46" s="81"/>
      <c r="H46" s="20"/>
      <c r="I46" s="21"/>
      <c r="J46" s="20"/>
      <c r="K46" s="21"/>
      <c r="L46" s="82">
        <v>37</v>
      </c>
      <c r="M46" s="81">
        <f>L46*1000/111</f>
        <v>333.3333333333333</v>
      </c>
      <c r="N46" s="82" t="s">
        <v>348</v>
      </c>
      <c r="O46" s="81"/>
      <c r="P46" s="82"/>
      <c r="Q46" s="81"/>
      <c r="R46" s="82"/>
      <c r="S46" s="81"/>
      <c r="T46" s="20"/>
      <c r="U46" s="81"/>
      <c r="V46" s="20" t="s">
        <v>348</v>
      </c>
      <c r="W46" s="81"/>
      <c r="X46" s="20"/>
      <c r="Y46" s="81"/>
      <c r="Z46" s="20" t="s">
        <v>348</v>
      </c>
      <c r="AA46" s="81"/>
      <c r="AB46" s="82">
        <v>21</v>
      </c>
      <c r="AC46" s="81">
        <f>AB46*1000/86</f>
        <v>244.1860465116279</v>
      </c>
      <c r="AD46" s="20" t="s">
        <v>348</v>
      </c>
      <c r="AE46" s="81"/>
      <c r="AF46" s="20"/>
      <c r="AG46" s="21"/>
      <c r="AH46" s="20">
        <v>11</v>
      </c>
      <c r="AI46" s="21">
        <f>AH46*1000/77</f>
        <v>142.85714285714286</v>
      </c>
      <c r="AJ46" s="20"/>
      <c r="AK46" s="21"/>
      <c r="AL46" s="20">
        <v>25</v>
      </c>
      <c r="AM46" s="21">
        <f>AL46*1000/49</f>
        <v>510.2040816326531</v>
      </c>
      <c r="AN46" s="22">
        <v>4</v>
      </c>
      <c r="AO46" s="21">
        <f t="shared" si="0"/>
        <v>1230.5806043347573</v>
      </c>
      <c r="AP46" s="83">
        <v>0</v>
      </c>
      <c r="AQ46" s="84">
        <f t="shared" si="1"/>
        <v>1230.5806043347573</v>
      </c>
    </row>
    <row r="47" spans="1:43" ht="12.75">
      <c r="A47" s="22">
        <v>44</v>
      </c>
      <c r="B47" s="25" t="s">
        <v>23</v>
      </c>
      <c r="C47" s="80" t="s">
        <v>121</v>
      </c>
      <c r="D47" s="20"/>
      <c r="E47" s="21"/>
      <c r="F47" s="20"/>
      <c r="G47" s="21"/>
      <c r="H47" s="20"/>
      <c r="I47" s="21"/>
      <c r="J47" s="20"/>
      <c r="K47" s="21"/>
      <c r="L47" s="20" t="s">
        <v>348</v>
      </c>
      <c r="M47" s="21"/>
      <c r="N47" s="20" t="s">
        <v>348</v>
      </c>
      <c r="O47" s="21"/>
      <c r="P47" s="20"/>
      <c r="Q47" s="21"/>
      <c r="R47" s="20"/>
      <c r="S47" s="21"/>
      <c r="T47" s="20"/>
      <c r="U47" s="21"/>
      <c r="V47" s="20">
        <v>5</v>
      </c>
      <c r="W47" s="81">
        <f>V47*1000/70</f>
        <v>71.42857142857143</v>
      </c>
      <c r="X47" s="20" t="s">
        <v>348</v>
      </c>
      <c r="Y47" s="21"/>
      <c r="Z47" s="20">
        <v>23</v>
      </c>
      <c r="AA47" s="81">
        <f>Z47*1000/68</f>
        <v>338.2352941176471</v>
      </c>
      <c r="AB47" s="20" t="s">
        <v>348</v>
      </c>
      <c r="AC47" s="81"/>
      <c r="AD47" s="20">
        <v>47</v>
      </c>
      <c r="AE47" s="21">
        <f>AD47*1000/109</f>
        <v>431.1926605504587</v>
      </c>
      <c r="AF47" s="20"/>
      <c r="AG47" s="21"/>
      <c r="AH47" s="20" t="s">
        <v>348</v>
      </c>
      <c r="AI47" s="21"/>
      <c r="AJ47" s="20"/>
      <c r="AK47" s="21"/>
      <c r="AL47" s="20">
        <v>21</v>
      </c>
      <c r="AM47" s="21">
        <f>AL47*1000/49</f>
        <v>428.57142857142856</v>
      </c>
      <c r="AN47" s="22">
        <v>4</v>
      </c>
      <c r="AO47" s="21">
        <f t="shared" si="0"/>
        <v>1269.427954668106</v>
      </c>
      <c r="AP47" s="83">
        <v>0</v>
      </c>
      <c r="AQ47" s="84">
        <f t="shared" si="1"/>
        <v>1269.427954668106</v>
      </c>
    </row>
    <row r="48" spans="1:43" ht="12.75">
      <c r="A48" s="22">
        <v>45</v>
      </c>
      <c r="B48" s="25" t="s">
        <v>17</v>
      </c>
      <c r="C48" s="80" t="s">
        <v>121</v>
      </c>
      <c r="D48" s="20"/>
      <c r="E48" s="82"/>
      <c r="F48" s="20"/>
      <c r="G48" s="81"/>
      <c r="H48" s="20"/>
      <c r="I48" s="21"/>
      <c r="J48" s="20" t="s">
        <v>348</v>
      </c>
      <c r="K48" s="21"/>
      <c r="L48" s="82">
        <v>35</v>
      </c>
      <c r="M48" s="81">
        <f>L48*1000/111</f>
        <v>315.31531531531533</v>
      </c>
      <c r="N48" s="82" t="s">
        <v>348</v>
      </c>
      <c r="O48" s="81"/>
      <c r="P48" s="82"/>
      <c r="Q48" s="81"/>
      <c r="R48" s="82"/>
      <c r="S48" s="81"/>
      <c r="T48" s="20"/>
      <c r="U48" s="81"/>
      <c r="V48" s="20"/>
      <c r="W48" s="21"/>
      <c r="X48" s="20">
        <v>19</v>
      </c>
      <c r="Y48" s="21">
        <f>X48*1000/74</f>
        <v>256.7567567567568</v>
      </c>
      <c r="Z48" s="20">
        <v>21</v>
      </c>
      <c r="AA48" s="81">
        <f>Z48*1000/68</f>
        <v>308.8235294117647</v>
      </c>
      <c r="AB48" s="82" t="s">
        <v>348</v>
      </c>
      <c r="AC48" s="81"/>
      <c r="AD48" s="20" t="s">
        <v>348</v>
      </c>
      <c r="AE48" s="81"/>
      <c r="AF48" s="20"/>
      <c r="AG48" s="21"/>
      <c r="AH48" s="20"/>
      <c r="AI48" s="21"/>
      <c r="AJ48" s="20"/>
      <c r="AK48" s="21"/>
      <c r="AL48" s="20">
        <v>24</v>
      </c>
      <c r="AM48" s="21">
        <f>AL48*1000/49</f>
        <v>489.7959183673469</v>
      </c>
      <c r="AN48" s="22">
        <v>4</v>
      </c>
      <c r="AO48" s="21">
        <f t="shared" si="0"/>
        <v>1370.6915198511838</v>
      </c>
      <c r="AP48" s="83">
        <v>80</v>
      </c>
      <c r="AQ48" s="84">
        <f t="shared" si="1"/>
        <v>1290.6915198511838</v>
      </c>
    </row>
    <row r="49" spans="1:43" ht="12.75">
      <c r="A49" s="85">
        <v>46</v>
      </c>
      <c r="B49" s="86" t="s">
        <v>150</v>
      </c>
      <c r="C49" s="87" t="s">
        <v>127</v>
      </c>
      <c r="D49" s="82"/>
      <c r="E49" s="82"/>
      <c r="F49" s="82"/>
      <c r="G49" s="81"/>
      <c r="H49" s="82"/>
      <c r="I49" s="81"/>
      <c r="J49" s="82"/>
      <c r="K49" s="81"/>
      <c r="L49" s="82">
        <v>26</v>
      </c>
      <c r="M49" s="81">
        <f>L49*1000/111</f>
        <v>234.23423423423424</v>
      </c>
      <c r="N49" s="82"/>
      <c r="O49" s="81"/>
      <c r="P49" s="82"/>
      <c r="Q49" s="81"/>
      <c r="R49" s="82"/>
      <c r="S49" s="81"/>
      <c r="T49" s="82"/>
      <c r="U49" s="81"/>
      <c r="V49" s="82"/>
      <c r="W49" s="81"/>
      <c r="X49" s="82" t="s">
        <v>348</v>
      </c>
      <c r="Y49" s="81"/>
      <c r="Z49" s="82"/>
      <c r="AA49" s="82"/>
      <c r="AB49" s="82" t="s">
        <v>348</v>
      </c>
      <c r="AC49" s="81"/>
      <c r="AD49" s="82">
        <v>27</v>
      </c>
      <c r="AE49" s="81">
        <f>AD49*1000/109</f>
        <v>247.70642201834863</v>
      </c>
      <c r="AF49" s="82">
        <v>22</v>
      </c>
      <c r="AG49" s="81">
        <f>AF49*1000/51</f>
        <v>431.37254901960785</v>
      </c>
      <c r="AH49" s="82"/>
      <c r="AI49" s="81"/>
      <c r="AJ49" s="82">
        <v>10</v>
      </c>
      <c r="AK49" s="81">
        <f>AJ49*1000/22</f>
        <v>454.54545454545456</v>
      </c>
      <c r="AL49" s="82"/>
      <c r="AM49" s="81"/>
      <c r="AN49" s="85">
        <v>4</v>
      </c>
      <c r="AO49" s="21">
        <f t="shared" si="0"/>
        <v>1367.8586598176453</v>
      </c>
      <c r="AP49" s="88">
        <v>60</v>
      </c>
      <c r="AQ49" s="84">
        <f t="shared" si="1"/>
        <v>1307.8586598176453</v>
      </c>
    </row>
    <row r="50" spans="1:43" ht="12.75">
      <c r="A50" s="22">
        <v>47</v>
      </c>
      <c r="B50" s="25" t="s">
        <v>354</v>
      </c>
      <c r="C50" s="80" t="s">
        <v>125</v>
      </c>
      <c r="D50" s="20">
        <v>19</v>
      </c>
      <c r="E50" s="81">
        <f>D50*1000/69</f>
        <v>275.3623188405797</v>
      </c>
      <c r="F50" s="20"/>
      <c r="G50" s="81"/>
      <c r="H50" s="20"/>
      <c r="I50" s="21"/>
      <c r="J50" s="20"/>
      <c r="K50" s="21"/>
      <c r="L50" s="82">
        <v>39</v>
      </c>
      <c r="M50" s="81">
        <f>L50*1000/111</f>
        <v>351.35135135135135</v>
      </c>
      <c r="N50" s="82">
        <v>26</v>
      </c>
      <c r="O50" s="81">
        <f>N50*1000/66</f>
        <v>393.93939393939394</v>
      </c>
      <c r="P50" s="82"/>
      <c r="Q50" s="81"/>
      <c r="R50" s="82"/>
      <c r="S50" s="81"/>
      <c r="T50" s="20" t="s">
        <v>348</v>
      </c>
      <c r="U50" s="81"/>
      <c r="V50" s="20"/>
      <c r="W50" s="81"/>
      <c r="X50" s="20"/>
      <c r="Y50" s="81"/>
      <c r="Z50" s="20" t="s">
        <v>348</v>
      </c>
      <c r="AA50" s="81"/>
      <c r="AB50" s="82"/>
      <c r="AC50" s="81"/>
      <c r="AD50" s="20">
        <v>45</v>
      </c>
      <c r="AE50" s="81">
        <f>AD50*1000/109</f>
        <v>412.8440366972477</v>
      </c>
      <c r="AF50" s="20" t="s">
        <v>348</v>
      </c>
      <c r="AG50" s="21"/>
      <c r="AH50" s="20"/>
      <c r="AI50" s="81"/>
      <c r="AJ50" s="20"/>
      <c r="AK50" s="21"/>
      <c r="AL50" s="20"/>
      <c r="AM50" s="21"/>
      <c r="AN50" s="22">
        <v>4</v>
      </c>
      <c r="AO50" s="21">
        <f t="shared" si="0"/>
        <v>1433.4971008285727</v>
      </c>
      <c r="AP50" s="83">
        <v>60</v>
      </c>
      <c r="AQ50" s="84">
        <f t="shared" si="1"/>
        <v>1373.4971008285727</v>
      </c>
    </row>
    <row r="51" spans="1:43" ht="12.75">
      <c r="A51" s="22">
        <v>48</v>
      </c>
      <c r="B51" s="25" t="s">
        <v>246</v>
      </c>
      <c r="C51" s="80" t="s">
        <v>123</v>
      </c>
      <c r="D51" s="20"/>
      <c r="E51" s="81"/>
      <c r="F51" s="20"/>
      <c r="G51" s="81"/>
      <c r="H51" s="20">
        <v>14</v>
      </c>
      <c r="I51" s="21">
        <f>H51*1000/81</f>
        <v>172.8395061728395</v>
      </c>
      <c r="J51" s="20"/>
      <c r="K51" s="21"/>
      <c r="L51" s="82">
        <v>53</v>
      </c>
      <c r="M51" s="81">
        <f>L51*1000/111</f>
        <v>477.47747747747746</v>
      </c>
      <c r="N51" s="82"/>
      <c r="O51" s="81"/>
      <c r="P51" s="82" t="s">
        <v>348</v>
      </c>
      <c r="Q51" s="81"/>
      <c r="R51" s="82"/>
      <c r="S51" s="81"/>
      <c r="T51" s="20"/>
      <c r="U51" s="81"/>
      <c r="V51" s="20">
        <v>33</v>
      </c>
      <c r="W51" s="81">
        <f>V51*1000/70</f>
        <v>471.42857142857144</v>
      </c>
      <c r="X51" s="20"/>
      <c r="Y51" s="21"/>
      <c r="Z51" s="20"/>
      <c r="AA51" s="81"/>
      <c r="AB51" s="82"/>
      <c r="AC51" s="81"/>
      <c r="AD51" s="20">
        <v>48</v>
      </c>
      <c r="AE51" s="81">
        <f>AD51*1000/109</f>
        <v>440.3669724770642</v>
      </c>
      <c r="AF51" s="20"/>
      <c r="AG51" s="21"/>
      <c r="AH51" s="20"/>
      <c r="AI51" s="21"/>
      <c r="AJ51" s="20"/>
      <c r="AK51" s="21"/>
      <c r="AL51" s="20"/>
      <c r="AM51" s="21"/>
      <c r="AN51" s="22">
        <v>4</v>
      </c>
      <c r="AO51" s="21">
        <f t="shared" si="0"/>
        <v>1562.1125275559525</v>
      </c>
      <c r="AP51" s="83">
        <v>50</v>
      </c>
      <c r="AQ51" s="84">
        <f t="shared" si="1"/>
        <v>1512.1125275559525</v>
      </c>
    </row>
    <row r="52" spans="1:43" ht="12.75">
      <c r="A52" s="22">
        <v>49</v>
      </c>
      <c r="B52" s="25" t="s">
        <v>355</v>
      </c>
      <c r="C52" s="80" t="s">
        <v>125</v>
      </c>
      <c r="D52" s="20"/>
      <c r="E52" s="82"/>
      <c r="F52" s="20" t="s">
        <v>348</v>
      </c>
      <c r="G52" s="81"/>
      <c r="H52" s="20"/>
      <c r="I52" s="21"/>
      <c r="J52" s="20"/>
      <c r="K52" s="21"/>
      <c r="L52" s="82" t="s">
        <v>348</v>
      </c>
      <c r="M52" s="81"/>
      <c r="N52" s="82"/>
      <c r="O52" s="81"/>
      <c r="P52" s="82">
        <v>10</v>
      </c>
      <c r="Q52" s="81">
        <f>P52*1000/50</f>
        <v>200</v>
      </c>
      <c r="R52" s="82"/>
      <c r="S52" s="81"/>
      <c r="T52" s="20">
        <v>12</v>
      </c>
      <c r="U52" s="81">
        <f>T52*1000/23</f>
        <v>521.7391304347826</v>
      </c>
      <c r="V52" s="20" t="s">
        <v>348</v>
      </c>
      <c r="W52" s="81"/>
      <c r="X52" s="20">
        <v>35</v>
      </c>
      <c r="Y52" s="81">
        <f>X52*1000/74</f>
        <v>472.97297297297297</v>
      </c>
      <c r="Z52" s="20"/>
      <c r="AA52" s="82"/>
      <c r="AB52" s="82"/>
      <c r="AC52" s="81"/>
      <c r="AD52" s="20"/>
      <c r="AE52" s="81"/>
      <c r="AF52" s="20" t="s">
        <v>348</v>
      </c>
      <c r="AG52" s="21"/>
      <c r="AH52" s="20"/>
      <c r="AI52" s="81"/>
      <c r="AJ52" s="20">
        <v>11</v>
      </c>
      <c r="AK52" s="21">
        <f>AJ52*1000/22</f>
        <v>500</v>
      </c>
      <c r="AL52" s="20"/>
      <c r="AM52" s="21"/>
      <c r="AN52" s="22">
        <v>4</v>
      </c>
      <c r="AO52" s="21">
        <f t="shared" si="0"/>
        <v>1694.7121034077556</v>
      </c>
      <c r="AP52" s="83">
        <v>80</v>
      </c>
      <c r="AQ52" s="84">
        <f t="shared" si="1"/>
        <v>1614.7121034077556</v>
      </c>
    </row>
    <row r="53" spans="1:43" ht="12.75">
      <c r="A53" s="22">
        <v>50</v>
      </c>
      <c r="B53" s="25" t="s">
        <v>31</v>
      </c>
      <c r="C53" s="80" t="s">
        <v>121</v>
      </c>
      <c r="D53" s="20"/>
      <c r="E53" s="81"/>
      <c r="F53" s="20"/>
      <c r="G53" s="81"/>
      <c r="H53" s="20"/>
      <c r="I53" s="21"/>
      <c r="J53" s="20"/>
      <c r="K53" s="21"/>
      <c r="L53" s="82">
        <v>31</v>
      </c>
      <c r="M53" s="81">
        <f>L53*1000/111</f>
        <v>279.27927927927925</v>
      </c>
      <c r="N53" s="82"/>
      <c r="O53" s="81"/>
      <c r="P53" s="82"/>
      <c r="Q53" s="81"/>
      <c r="R53" s="82"/>
      <c r="S53" s="81"/>
      <c r="T53" s="20"/>
      <c r="U53" s="81"/>
      <c r="V53" s="20">
        <v>35</v>
      </c>
      <c r="W53" s="21">
        <f>V53*1000/70</f>
        <v>500</v>
      </c>
      <c r="X53" s="20">
        <v>36</v>
      </c>
      <c r="Y53" s="21">
        <f>X53*1000/74</f>
        <v>486.4864864864865</v>
      </c>
      <c r="Z53" s="20"/>
      <c r="AA53" s="81"/>
      <c r="AB53" s="82" t="s">
        <v>348</v>
      </c>
      <c r="AC53" s="81"/>
      <c r="AD53" s="20" t="s">
        <v>348</v>
      </c>
      <c r="AE53" s="81"/>
      <c r="AF53" s="20"/>
      <c r="AG53" s="21"/>
      <c r="AH53" s="20">
        <v>29</v>
      </c>
      <c r="AI53" s="21">
        <f>AH53*1000/77</f>
        <v>376.6233766233766</v>
      </c>
      <c r="AJ53" s="20"/>
      <c r="AK53" s="21"/>
      <c r="AL53" s="20"/>
      <c r="AM53" s="21"/>
      <c r="AN53" s="22">
        <v>4</v>
      </c>
      <c r="AO53" s="21">
        <f t="shared" si="0"/>
        <v>1642.3891423891423</v>
      </c>
      <c r="AP53" s="83">
        <v>0</v>
      </c>
      <c r="AQ53" s="84">
        <f t="shared" si="1"/>
        <v>1642.3891423891423</v>
      </c>
    </row>
    <row r="54" spans="1:43" ht="12.75">
      <c r="A54" s="22">
        <v>51</v>
      </c>
      <c r="B54" s="25" t="s">
        <v>89</v>
      </c>
      <c r="C54" s="80" t="s">
        <v>121</v>
      </c>
      <c r="D54" s="20"/>
      <c r="E54" s="20"/>
      <c r="F54" s="20"/>
      <c r="G54" s="81"/>
      <c r="H54" s="20">
        <v>2</v>
      </c>
      <c r="I54" s="21">
        <f>H54*1000/81</f>
        <v>24.691358024691358</v>
      </c>
      <c r="J54" s="20"/>
      <c r="K54" s="21"/>
      <c r="L54" s="20">
        <v>30</v>
      </c>
      <c r="M54" s="21">
        <f>L54*1000/111</f>
        <v>270.27027027027026</v>
      </c>
      <c r="N54" s="20"/>
      <c r="O54" s="81"/>
      <c r="P54" s="20"/>
      <c r="Q54" s="21"/>
      <c r="R54" s="20"/>
      <c r="S54" s="21"/>
      <c r="T54" s="20"/>
      <c r="U54" s="21"/>
      <c r="V54" s="20"/>
      <c r="W54" s="81"/>
      <c r="X54" s="20"/>
      <c r="Y54" s="81"/>
      <c r="Z54" s="20" t="s">
        <v>348</v>
      </c>
      <c r="AA54" s="20"/>
      <c r="AB54" s="20"/>
      <c r="AC54" s="81"/>
      <c r="AD54" s="20"/>
      <c r="AE54" s="21"/>
      <c r="AF54" s="20"/>
      <c r="AG54" s="21"/>
      <c r="AH54" s="20">
        <v>13</v>
      </c>
      <c r="AI54" s="21">
        <f>AH54*1000/77</f>
        <v>168.83116883116884</v>
      </c>
      <c r="AJ54" s="20"/>
      <c r="AK54" s="21"/>
      <c r="AL54" s="20"/>
      <c r="AM54" s="21"/>
      <c r="AN54" s="22">
        <v>3</v>
      </c>
      <c r="AO54" s="21">
        <f t="shared" si="0"/>
        <v>463.79279712613044</v>
      </c>
      <c r="AP54" s="83">
        <v>40</v>
      </c>
      <c r="AQ54" s="84">
        <f t="shared" si="1"/>
        <v>423.79279712613044</v>
      </c>
    </row>
    <row r="55" spans="1:43" ht="12.75">
      <c r="A55" s="22">
        <v>52</v>
      </c>
      <c r="B55" s="25" t="s">
        <v>28</v>
      </c>
      <c r="C55" s="80" t="s">
        <v>121</v>
      </c>
      <c r="D55" s="20"/>
      <c r="E55" s="81"/>
      <c r="F55" s="20"/>
      <c r="G55" s="81"/>
      <c r="H55" s="20"/>
      <c r="I55" s="21"/>
      <c r="J55" s="20"/>
      <c r="K55" s="21"/>
      <c r="L55" s="82" t="s">
        <v>348</v>
      </c>
      <c r="M55" s="81"/>
      <c r="N55" s="82" t="s">
        <v>348</v>
      </c>
      <c r="O55" s="81"/>
      <c r="P55" s="82"/>
      <c r="Q55" s="81"/>
      <c r="R55" s="82"/>
      <c r="S55" s="81"/>
      <c r="T55" s="20"/>
      <c r="U55" s="81"/>
      <c r="V55" s="20"/>
      <c r="W55" s="21"/>
      <c r="X55" s="20">
        <v>22</v>
      </c>
      <c r="Y55" s="81">
        <f>X55*1000/74</f>
        <v>297.2972972972973</v>
      </c>
      <c r="Z55" s="20">
        <v>4</v>
      </c>
      <c r="AA55" s="81">
        <f>Z55*1000/68</f>
        <v>58.8235294117647</v>
      </c>
      <c r="AB55" s="82">
        <v>27</v>
      </c>
      <c r="AC55" s="81">
        <f>AB55*1000/86</f>
        <v>313.95348837209303</v>
      </c>
      <c r="AD55" s="20" t="s">
        <v>348</v>
      </c>
      <c r="AE55" s="81"/>
      <c r="AF55" s="20"/>
      <c r="AG55" s="21"/>
      <c r="AH55" s="20" t="s">
        <v>348</v>
      </c>
      <c r="AI55" s="81"/>
      <c r="AJ55" s="20"/>
      <c r="AK55" s="81"/>
      <c r="AL55" s="20"/>
      <c r="AM55" s="21"/>
      <c r="AN55" s="22">
        <v>3</v>
      </c>
      <c r="AO55" s="21">
        <f t="shared" si="0"/>
        <v>670.074315081155</v>
      </c>
      <c r="AP55" s="83">
        <v>70</v>
      </c>
      <c r="AQ55" s="84">
        <f t="shared" si="1"/>
        <v>600.074315081155</v>
      </c>
    </row>
    <row r="56" spans="1:43" ht="12.75">
      <c r="A56" s="22">
        <v>53</v>
      </c>
      <c r="B56" s="25" t="s">
        <v>91</v>
      </c>
      <c r="C56" s="80" t="s">
        <v>121</v>
      </c>
      <c r="D56" s="20"/>
      <c r="E56" s="82"/>
      <c r="F56" s="20"/>
      <c r="G56" s="81"/>
      <c r="H56" s="20"/>
      <c r="I56" s="21"/>
      <c r="J56" s="25"/>
      <c r="K56" s="21"/>
      <c r="L56" s="82">
        <v>33</v>
      </c>
      <c r="M56" s="81">
        <f>L56*1000/111</f>
        <v>297.2972972972973</v>
      </c>
      <c r="N56" s="82"/>
      <c r="O56" s="81"/>
      <c r="P56" s="82"/>
      <c r="Q56" s="81"/>
      <c r="R56" s="82"/>
      <c r="S56" s="81"/>
      <c r="T56" s="20"/>
      <c r="U56" s="81"/>
      <c r="V56" s="20" t="s">
        <v>348</v>
      </c>
      <c r="W56" s="81"/>
      <c r="X56" s="20" t="s">
        <v>348</v>
      </c>
      <c r="Y56" s="81"/>
      <c r="Z56" s="20">
        <v>27</v>
      </c>
      <c r="AA56" s="81">
        <f>Z56*1000/68</f>
        <v>397.05882352941177</v>
      </c>
      <c r="AB56" s="82"/>
      <c r="AC56" s="81"/>
      <c r="AD56" s="20">
        <v>2</v>
      </c>
      <c r="AE56" s="81">
        <f>AD56*1000/109</f>
        <v>18.34862385321101</v>
      </c>
      <c r="AF56" s="20"/>
      <c r="AG56" s="21"/>
      <c r="AH56" s="20" t="s">
        <v>348</v>
      </c>
      <c r="AI56" s="21"/>
      <c r="AJ56" s="25"/>
      <c r="AK56" s="21"/>
      <c r="AL56" s="25"/>
      <c r="AM56" s="21"/>
      <c r="AN56" s="22">
        <v>3</v>
      </c>
      <c r="AO56" s="21">
        <f t="shared" si="0"/>
        <v>712.70474467992</v>
      </c>
      <c r="AP56" s="83">
        <v>0</v>
      </c>
      <c r="AQ56" s="84">
        <f t="shared" si="1"/>
        <v>712.70474467992</v>
      </c>
    </row>
    <row r="57" spans="1:43" ht="12.75">
      <c r="A57" s="85">
        <v>54</v>
      </c>
      <c r="B57" s="86" t="s">
        <v>295</v>
      </c>
      <c r="C57" s="87" t="s">
        <v>123</v>
      </c>
      <c r="D57" s="82"/>
      <c r="E57" s="82"/>
      <c r="F57" s="82"/>
      <c r="G57" s="81"/>
      <c r="H57" s="82">
        <v>25</v>
      </c>
      <c r="I57" s="81">
        <f>H57*1000/81</f>
        <v>308.641975308642</v>
      </c>
      <c r="J57" s="82"/>
      <c r="K57" s="81"/>
      <c r="L57" s="82">
        <v>43</v>
      </c>
      <c r="M57" s="81">
        <f>L57*1000/111</f>
        <v>387.3873873873874</v>
      </c>
      <c r="N57" s="82"/>
      <c r="O57" s="81"/>
      <c r="P57" s="82"/>
      <c r="Q57" s="81"/>
      <c r="R57" s="82">
        <v>2</v>
      </c>
      <c r="S57" s="81">
        <f>R57*1000/27</f>
        <v>74.07407407407408</v>
      </c>
      <c r="T57" s="82"/>
      <c r="U57" s="81"/>
      <c r="V57" s="82"/>
      <c r="W57" s="81"/>
      <c r="X57" s="82"/>
      <c r="Y57" s="81"/>
      <c r="Z57" s="82"/>
      <c r="AA57" s="82"/>
      <c r="AB57" s="82" t="s">
        <v>348</v>
      </c>
      <c r="AC57" s="81"/>
      <c r="AD57" s="82"/>
      <c r="AE57" s="81"/>
      <c r="AF57" s="82"/>
      <c r="AG57" s="81"/>
      <c r="AH57" s="82"/>
      <c r="AI57" s="21"/>
      <c r="AJ57" s="82"/>
      <c r="AK57" s="81"/>
      <c r="AL57" s="82"/>
      <c r="AM57" s="21"/>
      <c r="AN57" s="85">
        <v>3</v>
      </c>
      <c r="AO57" s="21">
        <f t="shared" si="0"/>
        <v>770.1034367701034</v>
      </c>
      <c r="AP57" s="88">
        <v>40</v>
      </c>
      <c r="AQ57" s="84">
        <f t="shared" si="1"/>
        <v>730.1034367701034</v>
      </c>
    </row>
    <row r="58" spans="1:43" ht="12.75">
      <c r="A58" s="22">
        <v>55</v>
      </c>
      <c r="B58" s="25" t="s">
        <v>53</v>
      </c>
      <c r="C58" s="80" t="s">
        <v>121</v>
      </c>
      <c r="D58" s="20"/>
      <c r="E58" s="82"/>
      <c r="F58" s="20"/>
      <c r="G58" s="81"/>
      <c r="H58" s="20"/>
      <c r="I58" s="21"/>
      <c r="J58" s="20"/>
      <c r="K58" s="21"/>
      <c r="L58" s="20" t="s">
        <v>348</v>
      </c>
      <c r="M58" s="81"/>
      <c r="N58" s="20">
        <v>17</v>
      </c>
      <c r="O58" s="81">
        <f>N58*1000/66</f>
        <v>257.57575757575756</v>
      </c>
      <c r="P58" s="20"/>
      <c r="Q58" s="81"/>
      <c r="R58" s="20"/>
      <c r="S58" s="81"/>
      <c r="T58" s="20"/>
      <c r="U58" s="81"/>
      <c r="V58" s="20"/>
      <c r="W58" s="21"/>
      <c r="X58" s="20"/>
      <c r="Y58" s="21"/>
      <c r="Z58" s="20" t="s">
        <v>348</v>
      </c>
      <c r="AA58" s="82"/>
      <c r="AB58" s="20" t="s">
        <v>348</v>
      </c>
      <c r="AC58" s="81"/>
      <c r="AD58" s="20" t="s">
        <v>348</v>
      </c>
      <c r="AE58" s="81"/>
      <c r="AF58" s="20"/>
      <c r="AG58" s="21"/>
      <c r="AH58" s="20">
        <v>19</v>
      </c>
      <c r="AI58" s="21">
        <f>AH58*1000/77</f>
        <v>246.75324675324674</v>
      </c>
      <c r="AJ58" s="20"/>
      <c r="AK58" s="21"/>
      <c r="AL58" s="20">
        <v>12</v>
      </c>
      <c r="AM58" s="21">
        <f>AL58*1000/49</f>
        <v>244.89795918367346</v>
      </c>
      <c r="AN58" s="22">
        <v>3</v>
      </c>
      <c r="AO58" s="21">
        <f t="shared" si="0"/>
        <v>749.2269635126778</v>
      </c>
      <c r="AP58" s="83">
        <v>0</v>
      </c>
      <c r="AQ58" s="84">
        <f t="shared" si="1"/>
        <v>749.2269635126778</v>
      </c>
    </row>
    <row r="59" spans="1:43" ht="12.75">
      <c r="A59" s="22">
        <v>56</v>
      </c>
      <c r="B59" s="25" t="s">
        <v>190</v>
      </c>
      <c r="C59" s="80" t="s">
        <v>121</v>
      </c>
      <c r="D59" s="20" t="s">
        <v>348</v>
      </c>
      <c r="E59" s="82"/>
      <c r="F59" s="20"/>
      <c r="G59" s="81"/>
      <c r="H59" s="20" t="s">
        <v>348</v>
      </c>
      <c r="I59" s="21"/>
      <c r="J59" s="20" t="s">
        <v>348</v>
      </c>
      <c r="K59" s="21"/>
      <c r="L59" s="82"/>
      <c r="M59" s="81"/>
      <c r="N59" s="82" t="s">
        <v>348</v>
      </c>
      <c r="O59" s="81"/>
      <c r="P59" s="82"/>
      <c r="Q59" s="81"/>
      <c r="R59" s="82"/>
      <c r="S59" s="81"/>
      <c r="T59" s="20"/>
      <c r="U59" s="81"/>
      <c r="V59" s="20">
        <v>20</v>
      </c>
      <c r="W59" s="21">
        <f>V59*1000/70</f>
        <v>285.7142857142857</v>
      </c>
      <c r="X59" s="20" t="s">
        <v>348</v>
      </c>
      <c r="Y59" s="21"/>
      <c r="Z59" s="20" t="s">
        <v>348</v>
      </c>
      <c r="AA59" s="82"/>
      <c r="AB59" s="82" t="s">
        <v>348</v>
      </c>
      <c r="AC59" s="81"/>
      <c r="AD59" s="20">
        <v>34</v>
      </c>
      <c r="AE59" s="81">
        <f>AD59*1000/109</f>
        <v>311.92660550458714</v>
      </c>
      <c r="AF59" s="20"/>
      <c r="AG59" s="21"/>
      <c r="AH59" s="20" t="s">
        <v>348</v>
      </c>
      <c r="AI59" s="21"/>
      <c r="AJ59" s="20" t="s">
        <v>348</v>
      </c>
      <c r="AK59" s="81"/>
      <c r="AL59" s="20">
        <v>14</v>
      </c>
      <c r="AM59" s="21">
        <f>AL59*1000/49</f>
        <v>285.7142857142857</v>
      </c>
      <c r="AN59" s="22">
        <v>3</v>
      </c>
      <c r="AO59" s="21">
        <f t="shared" si="0"/>
        <v>883.3551769331586</v>
      </c>
      <c r="AP59" s="83">
        <v>120</v>
      </c>
      <c r="AQ59" s="84">
        <f t="shared" si="1"/>
        <v>763.3551769331586</v>
      </c>
    </row>
    <row r="60" spans="1:43" ht="12.75">
      <c r="A60" s="22">
        <v>57</v>
      </c>
      <c r="B60" s="25" t="s">
        <v>36</v>
      </c>
      <c r="C60" s="80" t="s">
        <v>121</v>
      </c>
      <c r="D60" s="20"/>
      <c r="E60" s="81"/>
      <c r="F60" s="20" t="s">
        <v>348</v>
      </c>
      <c r="G60" s="81"/>
      <c r="H60" s="20" t="s">
        <v>348</v>
      </c>
      <c r="I60" s="21"/>
      <c r="J60" s="20"/>
      <c r="K60" s="21"/>
      <c r="L60" s="82" t="s">
        <v>348</v>
      </c>
      <c r="M60" s="81"/>
      <c r="N60" s="82" t="s">
        <v>348</v>
      </c>
      <c r="O60" s="81"/>
      <c r="P60" s="82"/>
      <c r="Q60" s="81"/>
      <c r="R60" s="82"/>
      <c r="S60" s="81"/>
      <c r="T60" s="20"/>
      <c r="U60" s="81"/>
      <c r="V60" s="20" t="s">
        <v>348</v>
      </c>
      <c r="W60" s="81"/>
      <c r="X60" s="20" t="s">
        <v>348</v>
      </c>
      <c r="Y60" s="21"/>
      <c r="Z60" s="20"/>
      <c r="AA60" s="81"/>
      <c r="AB60" s="82" t="s">
        <v>348</v>
      </c>
      <c r="AC60" s="81"/>
      <c r="AD60" s="20">
        <v>51</v>
      </c>
      <c r="AE60" s="81">
        <f>AD60*1000/109</f>
        <v>467.88990825688074</v>
      </c>
      <c r="AF60" s="20" t="s">
        <v>348</v>
      </c>
      <c r="AG60" s="21"/>
      <c r="AH60" s="20">
        <v>14</v>
      </c>
      <c r="AI60" s="21">
        <f>AH60*1000/77</f>
        <v>181.8181818181818</v>
      </c>
      <c r="AJ60" s="20"/>
      <c r="AK60" s="21"/>
      <c r="AL60" s="20">
        <v>13</v>
      </c>
      <c r="AM60" s="21">
        <f>AL60*1000/49</f>
        <v>265.3061224489796</v>
      </c>
      <c r="AN60" s="22">
        <v>3</v>
      </c>
      <c r="AO60" s="21">
        <f t="shared" si="0"/>
        <v>915.014212524042</v>
      </c>
      <c r="AP60" s="83">
        <v>110</v>
      </c>
      <c r="AQ60" s="84">
        <f t="shared" si="1"/>
        <v>805.014212524042</v>
      </c>
    </row>
    <row r="61" spans="1:43" ht="12.75">
      <c r="A61" s="22">
        <v>58</v>
      </c>
      <c r="B61" s="25" t="s">
        <v>32</v>
      </c>
      <c r="C61" s="80" t="s">
        <v>121</v>
      </c>
      <c r="D61" s="20">
        <v>20</v>
      </c>
      <c r="E61" s="81">
        <f>D61*1000/69</f>
        <v>289.8550724637681</v>
      </c>
      <c r="F61" s="20"/>
      <c r="G61" s="81"/>
      <c r="H61" s="20"/>
      <c r="I61" s="21"/>
      <c r="J61" s="20"/>
      <c r="K61" s="21"/>
      <c r="L61" s="82" t="s">
        <v>348</v>
      </c>
      <c r="M61" s="81"/>
      <c r="N61" s="82" t="s">
        <v>348</v>
      </c>
      <c r="O61" s="81"/>
      <c r="P61" s="82"/>
      <c r="Q61" s="81"/>
      <c r="R61" s="82"/>
      <c r="S61" s="81"/>
      <c r="T61" s="20"/>
      <c r="U61" s="81"/>
      <c r="V61" s="20">
        <v>27</v>
      </c>
      <c r="W61" s="81">
        <f>V61*1000/70</f>
        <v>385.7142857142857</v>
      </c>
      <c r="X61" s="20" t="s">
        <v>348</v>
      </c>
      <c r="Y61" s="81"/>
      <c r="Z61" s="20" t="s">
        <v>348</v>
      </c>
      <c r="AA61" s="81"/>
      <c r="AB61" s="82" t="s">
        <v>348</v>
      </c>
      <c r="AC61" s="81"/>
      <c r="AD61" s="20">
        <v>40</v>
      </c>
      <c r="AE61" s="81">
        <f>AD61*1000/109</f>
        <v>366.9724770642202</v>
      </c>
      <c r="AF61" s="20"/>
      <c r="AG61" s="21"/>
      <c r="AH61" s="20"/>
      <c r="AI61" s="81"/>
      <c r="AJ61" s="20"/>
      <c r="AK61" s="21"/>
      <c r="AL61" s="20"/>
      <c r="AM61" s="21"/>
      <c r="AN61" s="22">
        <v>3</v>
      </c>
      <c r="AO61" s="21">
        <f t="shared" si="0"/>
        <v>1042.541835242274</v>
      </c>
      <c r="AP61" s="83">
        <v>80</v>
      </c>
      <c r="AQ61" s="84">
        <f t="shared" si="1"/>
        <v>962.5418352422739</v>
      </c>
    </row>
    <row r="62" spans="1:43" ht="12.75">
      <c r="A62" s="22">
        <v>59</v>
      </c>
      <c r="B62" s="25" t="s">
        <v>356</v>
      </c>
      <c r="C62" s="80" t="s">
        <v>121</v>
      </c>
      <c r="D62" s="20"/>
      <c r="E62" s="82"/>
      <c r="F62" s="20"/>
      <c r="G62" s="85"/>
      <c r="H62" s="20"/>
      <c r="I62" s="22"/>
      <c r="J62" s="20"/>
      <c r="K62" s="22"/>
      <c r="L62" s="82" t="s">
        <v>348</v>
      </c>
      <c r="M62" s="81"/>
      <c r="N62" s="82"/>
      <c r="O62" s="81"/>
      <c r="P62" s="82"/>
      <c r="Q62" s="81"/>
      <c r="R62" s="82"/>
      <c r="S62" s="81"/>
      <c r="T62" s="20"/>
      <c r="U62" s="85"/>
      <c r="V62" s="20">
        <v>14</v>
      </c>
      <c r="W62" s="21">
        <f>V62*1000/70</f>
        <v>200</v>
      </c>
      <c r="X62" s="20" t="s">
        <v>348</v>
      </c>
      <c r="Y62" s="22"/>
      <c r="Z62" s="20"/>
      <c r="AA62" s="82"/>
      <c r="AB62" s="82">
        <v>33</v>
      </c>
      <c r="AC62" s="81">
        <f>AB62*1000/86</f>
        <v>383.72093023255815</v>
      </c>
      <c r="AD62" s="20" t="s">
        <v>348</v>
      </c>
      <c r="AE62" s="85"/>
      <c r="AF62" s="20"/>
      <c r="AG62" s="22"/>
      <c r="AH62" s="20">
        <v>39</v>
      </c>
      <c r="AI62" s="21">
        <f>AH62*1000/77</f>
        <v>506.4935064935065</v>
      </c>
      <c r="AJ62" s="20"/>
      <c r="AK62" s="22"/>
      <c r="AL62" s="20" t="s">
        <v>348</v>
      </c>
      <c r="AM62" s="22"/>
      <c r="AN62" s="22">
        <v>3</v>
      </c>
      <c r="AO62" s="21">
        <f t="shared" si="0"/>
        <v>1090.2144367260648</v>
      </c>
      <c r="AP62" s="83">
        <v>70</v>
      </c>
      <c r="AQ62" s="84">
        <f t="shared" si="1"/>
        <v>1020.2144367260648</v>
      </c>
    </row>
    <row r="63" spans="1:43" ht="12.75">
      <c r="A63" s="22">
        <v>60</v>
      </c>
      <c r="B63" s="25" t="s">
        <v>136</v>
      </c>
      <c r="C63" s="80" t="s">
        <v>125</v>
      </c>
      <c r="D63" s="20"/>
      <c r="E63" s="81"/>
      <c r="F63" s="20">
        <v>13</v>
      </c>
      <c r="G63" s="81">
        <f>F63*1000/52</f>
        <v>250</v>
      </c>
      <c r="H63" s="20"/>
      <c r="I63" s="21"/>
      <c r="J63" s="20"/>
      <c r="K63" s="21"/>
      <c r="L63" s="82">
        <v>50</v>
      </c>
      <c r="M63" s="81">
        <f>L63*1000/111</f>
        <v>450.45045045045043</v>
      </c>
      <c r="N63" s="82"/>
      <c r="O63" s="81"/>
      <c r="P63" s="82" t="s">
        <v>348</v>
      </c>
      <c r="Q63" s="81"/>
      <c r="R63" s="82"/>
      <c r="S63" s="81"/>
      <c r="T63" s="20" t="s">
        <v>348</v>
      </c>
      <c r="U63" s="81"/>
      <c r="V63" s="20" t="s">
        <v>348</v>
      </c>
      <c r="W63" s="81"/>
      <c r="X63" s="20" t="s">
        <v>348</v>
      </c>
      <c r="Y63" s="21"/>
      <c r="Z63" s="20"/>
      <c r="AA63" s="81"/>
      <c r="AB63" s="82"/>
      <c r="AC63" s="81"/>
      <c r="AD63" s="20" t="s">
        <v>348</v>
      </c>
      <c r="AE63" s="81"/>
      <c r="AF63" s="20">
        <v>24</v>
      </c>
      <c r="AG63" s="21">
        <f>AF63*1000/51</f>
        <v>470.5882352941176</v>
      </c>
      <c r="AH63" s="20"/>
      <c r="AI63" s="21"/>
      <c r="AJ63" s="20" t="s">
        <v>348</v>
      </c>
      <c r="AK63" s="21"/>
      <c r="AL63" s="20"/>
      <c r="AM63" s="21"/>
      <c r="AN63" s="22">
        <v>3</v>
      </c>
      <c r="AO63" s="21">
        <f t="shared" si="0"/>
        <v>1171.038685744568</v>
      </c>
      <c r="AP63" s="83">
        <v>90</v>
      </c>
      <c r="AQ63" s="84">
        <f t="shared" si="1"/>
        <v>1081.038685744568</v>
      </c>
    </row>
    <row r="64" spans="1:43" ht="12.75">
      <c r="A64" s="22">
        <v>61</v>
      </c>
      <c r="B64" s="25" t="s">
        <v>20</v>
      </c>
      <c r="C64" s="80" t="s">
        <v>121</v>
      </c>
      <c r="D64" s="20"/>
      <c r="E64" s="82"/>
      <c r="F64" s="20"/>
      <c r="G64" s="81"/>
      <c r="H64" s="20"/>
      <c r="I64" s="21"/>
      <c r="J64" s="20"/>
      <c r="K64" s="21"/>
      <c r="L64" s="82" t="s">
        <v>348</v>
      </c>
      <c r="M64" s="81"/>
      <c r="N64" s="82"/>
      <c r="O64" s="81"/>
      <c r="P64" s="82"/>
      <c r="Q64" s="81"/>
      <c r="R64" s="82"/>
      <c r="S64" s="81"/>
      <c r="T64" s="20"/>
      <c r="U64" s="81"/>
      <c r="V64" s="20" t="s">
        <v>348</v>
      </c>
      <c r="W64" s="21"/>
      <c r="X64" s="20"/>
      <c r="Y64" s="21"/>
      <c r="Z64" s="20" t="s">
        <v>348</v>
      </c>
      <c r="AA64" s="82"/>
      <c r="AB64" s="82"/>
      <c r="AC64" s="81"/>
      <c r="AD64" s="20">
        <v>36</v>
      </c>
      <c r="AE64" s="81">
        <f>AD64*1000/109</f>
        <v>330.27522935779814</v>
      </c>
      <c r="AF64" s="20"/>
      <c r="AG64" s="21"/>
      <c r="AH64" s="20">
        <v>25</v>
      </c>
      <c r="AI64" s="21">
        <f>AH64*1000/77</f>
        <v>324.6753246753247</v>
      </c>
      <c r="AJ64" s="20"/>
      <c r="AK64" s="21"/>
      <c r="AL64" s="20">
        <v>23</v>
      </c>
      <c r="AM64" s="21">
        <f>AL64*1000/49</f>
        <v>469.38775510204084</v>
      </c>
      <c r="AN64" s="22">
        <v>3</v>
      </c>
      <c r="AO64" s="21">
        <f t="shared" si="0"/>
        <v>1124.3383091351639</v>
      </c>
      <c r="AP64" s="83">
        <v>0</v>
      </c>
      <c r="AQ64" s="84">
        <f t="shared" si="1"/>
        <v>1124.3383091351639</v>
      </c>
    </row>
    <row r="65" spans="1:43" ht="12.75">
      <c r="A65" s="22">
        <v>62</v>
      </c>
      <c r="B65" s="25" t="s">
        <v>290</v>
      </c>
      <c r="C65" s="80" t="s">
        <v>123</v>
      </c>
      <c r="D65" s="20"/>
      <c r="E65" s="82"/>
      <c r="F65" s="20"/>
      <c r="G65" s="81"/>
      <c r="H65" s="20"/>
      <c r="I65" s="21"/>
      <c r="J65" s="20"/>
      <c r="K65" s="21"/>
      <c r="L65" s="82" t="s">
        <v>348</v>
      </c>
      <c r="M65" s="81"/>
      <c r="N65" s="82"/>
      <c r="O65" s="81"/>
      <c r="P65" s="82"/>
      <c r="Q65" s="81"/>
      <c r="R65" s="82"/>
      <c r="S65" s="81"/>
      <c r="T65" s="20"/>
      <c r="U65" s="81"/>
      <c r="V65" s="20" t="s">
        <v>348</v>
      </c>
      <c r="W65" s="21"/>
      <c r="X65" s="20" t="s">
        <v>348</v>
      </c>
      <c r="Y65" s="21"/>
      <c r="Z65" s="20"/>
      <c r="AA65" s="82"/>
      <c r="AB65" s="82"/>
      <c r="AC65" s="81"/>
      <c r="AD65" s="20"/>
      <c r="AE65" s="81"/>
      <c r="AF65" s="20"/>
      <c r="AG65" s="21"/>
      <c r="AH65" s="20">
        <v>9</v>
      </c>
      <c r="AI65" s="21">
        <f>AH65*1000/77</f>
        <v>116.88311688311688</v>
      </c>
      <c r="AJ65" s="20"/>
      <c r="AK65" s="21"/>
      <c r="AL65" s="20">
        <v>1</v>
      </c>
      <c r="AM65" s="21">
        <f>AL65*1000/49</f>
        <v>20.408163265306122</v>
      </c>
      <c r="AN65" s="22">
        <v>2</v>
      </c>
      <c r="AO65" s="21">
        <f t="shared" si="0"/>
        <v>137.291280148423</v>
      </c>
      <c r="AP65" s="83">
        <v>50</v>
      </c>
      <c r="AQ65" s="84">
        <f t="shared" si="1"/>
        <v>87.291280148423</v>
      </c>
    </row>
    <row r="66" spans="1:43" ht="12.75">
      <c r="A66" s="22">
        <v>63</v>
      </c>
      <c r="B66" s="25" t="s">
        <v>61</v>
      </c>
      <c r="C66" s="80" t="s">
        <v>121</v>
      </c>
      <c r="D66" s="20"/>
      <c r="E66" s="81"/>
      <c r="F66" s="20"/>
      <c r="G66" s="81"/>
      <c r="H66" s="20">
        <v>4</v>
      </c>
      <c r="I66" s="21">
        <f>H66*1000/81</f>
        <v>49.382716049382715</v>
      </c>
      <c r="J66" s="20"/>
      <c r="K66" s="21"/>
      <c r="L66" s="82" t="s">
        <v>348</v>
      </c>
      <c r="M66" s="81"/>
      <c r="N66" s="82" t="s">
        <v>348</v>
      </c>
      <c r="O66" s="81"/>
      <c r="P66" s="82"/>
      <c r="Q66" s="81"/>
      <c r="R66" s="82"/>
      <c r="S66" s="81"/>
      <c r="T66" s="20"/>
      <c r="U66" s="81"/>
      <c r="V66" s="20"/>
      <c r="W66" s="21"/>
      <c r="X66" s="20" t="s">
        <v>348</v>
      </c>
      <c r="Y66" s="81"/>
      <c r="Z66" s="20"/>
      <c r="AA66" s="81"/>
      <c r="AB66" s="82"/>
      <c r="AC66" s="81"/>
      <c r="AD66" s="20"/>
      <c r="AE66" s="81"/>
      <c r="AF66" s="20" t="s">
        <v>348</v>
      </c>
      <c r="AG66" s="21"/>
      <c r="AH66" s="20">
        <v>28</v>
      </c>
      <c r="AI66" s="21">
        <f>AH66*1000/77</f>
        <v>363.6363636363636</v>
      </c>
      <c r="AJ66" s="20"/>
      <c r="AK66" s="21"/>
      <c r="AL66" s="20" t="s">
        <v>348</v>
      </c>
      <c r="AM66" s="21"/>
      <c r="AN66" s="22">
        <v>2</v>
      </c>
      <c r="AO66" s="21">
        <f t="shared" si="0"/>
        <v>413.01907968574636</v>
      </c>
      <c r="AP66" s="83">
        <v>70</v>
      </c>
      <c r="AQ66" s="84">
        <f t="shared" si="1"/>
        <v>343.01907968574636</v>
      </c>
    </row>
    <row r="67" spans="1:43" ht="12.75">
      <c r="A67" s="22">
        <v>64</v>
      </c>
      <c r="B67" s="25" t="s">
        <v>200</v>
      </c>
      <c r="C67" s="80" t="s">
        <v>123</v>
      </c>
      <c r="D67" s="20"/>
      <c r="E67" s="82"/>
      <c r="F67" s="20">
        <v>2</v>
      </c>
      <c r="G67" s="81">
        <f>F67*1000/52</f>
        <v>38.46153846153846</v>
      </c>
      <c r="H67" s="20"/>
      <c r="I67" s="21"/>
      <c r="J67" s="20"/>
      <c r="K67" s="21"/>
      <c r="L67" s="82"/>
      <c r="M67" s="81"/>
      <c r="N67" s="82"/>
      <c r="O67" s="81"/>
      <c r="P67" s="82"/>
      <c r="Q67" s="81"/>
      <c r="R67" s="82"/>
      <c r="S67" s="81"/>
      <c r="T67" s="20"/>
      <c r="U67" s="81"/>
      <c r="V67" s="20">
        <v>24</v>
      </c>
      <c r="W67" s="21">
        <f>V67*1000/70</f>
        <v>342.85714285714283</v>
      </c>
      <c r="X67" s="20"/>
      <c r="Y67" s="21"/>
      <c r="Z67" s="20"/>
      <c r="AA67" s="82"/>
      <c r="AB67" s="82"/>
      <c r="AC67" s="81"/>
      <c r="AD67" s="20"/>
      <c r="AE67" s="81"/>
      <c r="AF67" s="20"/>
      <c r="AG67" s="21"/>
      <c r="AH67" s="20" t="s">
        <v>348</v>
      </c>
      <c r="AI67" s="21"/>
      <c r="AJ67" s="20"/>
      <c r="AK67" s="21"/>
      <c r="AL67" s="20"/>
      <c r="AM67" s="21"/>
      <c r="AN67" s="22">
        <v>2</v>
      </c>
      <c r="AO67" s="21">
        <f t="shared" si="0"/>
        <v>381.3186813186813</v>
      </c>
      <c r="AP67" s="83">
        <v>30</v>
      </c>
      <c r="AQ67" s="84">
        <f t="shared" si="1"/>
        <v>351.3186813186813</v>
      </c>
    </row>
    <row r="68" spans="1:43" ht="12.75">
      <c r="A68" s="22">
        <v>65</v>
      </c>
      <c r="B68" s="25" t="s">
        <v>37</v>
      </c>
      <c r="C68" s="80" t="s">
        <v>121</v>
      </c>
      <c r="D68" s="20"/>
      <c r="E68" s="81"/>
      <c r="F68" s="20"/>
      <c r="G68" s="81"/>
      <c r="H68" s="20"/>
      <c r="I68" s="21"/>
      <c r="J68" s="20"/>
      <c r="K68" s="21"/>
      <c r="L68" s="82"/>
      <c r="M68" s="81"/>
      <c r="N68" s="82"/>
      <c r="O68" s="81"/>
      <c r="P68" s="82"/>
      <c r="Q68" s="81"/>
      <c r="R68" s="82"/>
      <c r="S68" s="81"/>
      <c r="T68" s="20"/>
      <c r="U68" s="81"/>
      <c r="V68" s="20">
        <v>13</v>
      </c>
      <c r="W68" s="21">
        <f>V68*1000/70</f>
        <v>185.71428571428572</v>
      </c>
      <c r="X68" s="20"/>
      <c r="Y68" s="21"/>
      <c r="Z68" s="20"/>
      <c r="AA68" s="81"/>
      <c r="AB68" s="82" t="s">
        <v>348</v>
      </c>
      <c r="AC68" s="81"/>
      <c r="AD68" s="20">
        <v>19</v>
      </c>
      <c r="AE68" s="81">
        <f>AD68*1000/109</f>
        <v>174.3119266055046</v>
      </c>
      <c r="AF68" s="20"/>
      <c r="AG68" s="21"/>
      <c r="AH68" s="20" t="s">
        <v>348</v>
      </c>
      <c r="AI68" s="21"/>
      <c r="AJ68" s="20"/>
      <c r="AK68" s="21"/>
      <c r="AL68" s="20"/>
      <c r="AM68" s="21"/>
      <c r="AN68" s="22">
        <v>2</v>
      </c>
      <c r="AO68" s="21">
        <f aca="true" t="shared" si="3" ref="AO68:AO125">E68+G68+I68+K68+M68+O68+Q68+S68+U68+W68+Y68+AA68+AC68+AE68+AG68+AI68+AK68+AM68</f>
        <v>360.0262123197903</v>
      </c>
      <c r="AP68" s="83">
        <v>0</v>
      </c>
      <c r="AQ68" s="84">
        <f aca="true" t="shared" si="4" ref="AQ68:AQ97">AO68-AP68</f>
        <v>360.0262123197903</v>
      </c>
    </row>
    <row r="69" spans="1:43" ht="12.75">
      <c r="A69" s="22">
        <v>66</v>
      </c>
      <c r="B69" s="25" t="s">
        <v>22</v>
      </c>
      <c r="C69" s="80" t="s">
        <v>121</v>
      </c>
      <c r="D69" s="20"/>
      <c r="E69" s="82"/>
      <c r="F69" s="20"/>
      <c r="G69" s="81"/>
      <c r="H69" s="20"/>
      <c r="I69" s="21"/>
      <c r="J69" s="20"/>
      <c r="K69" s="21"/>
      <c r="L69" s="82" t="s">
        <v>348</v>
      </c>
      <c r="M69" s="81"/>
      <c r="N69" s="82"/>
      <c r="O69" s="81"/>
      <c r="P69" s="82"/>
      <c r="Q69" s="81"/>
      <c r="R69" s="82"/>
      <c r="S69" s="81"/>
      <c r="T69" s="20"/>
      <c r="U69" s="81"/>
      <c r="V69" s="20">
        <v>12</v>
      </c>
      <c r="W69" s="21">
        <f>V69*1000/70</f>
        <v>171.42857142857142</v>
      </c>
      <c r="X69" s="20"/>
      <c r="Y69" s="21"/>
      <c r="Z69" s="20"/>
      <c r="AA69" s="82"/>
      <c r="AB69" s="82" t="s">
        <v>348</v>
      </c>
      <c r="AC69" s="81"/>
      <c r="AD69" s="20">
        <v>28</v>
      </c>
      <c r="AE69" s="81">
        <f>AD69*1000/109</f>
        <v>256.8807339449541</v>
      </c>
      <c r="AF69" s="20"/>
      <c r="AG69" s="21"/>
      <c r="AH69" s="20" t="s">
        <v>348</v>
      </c>
      <c r="AI69" s="21"/>
      <c r="AJ69" s="20"/>
      <c r="AK69" s="21"/>
      <c r="AL69" s="20" t="s">
        <v>348</v>
      </c>
      <c r="AM69" s="21"/>
      <c r="AN69" s="22">
        <v>2</v>
      </c>
      <c r="AO69" s="21">
        <f t="shared" si="3"/>
        <v>428.3093053735255</v>
      </c>
      <c r="AP69" s="83">
        <v>0</v>
      </c>
      <c r="AQ69" s="84">
        <f t="shared" si="4"/>
        <v>428.3093053735255</v>
      </c>
    </row>
    <row r="70" spans="1:43" ht="12.75">
      <c r="A70" s="22">
        <v>67</v>
      </c>
      <c r="B70" s="25" t="s">
        <v>357</v>
      </c>
      <c r="C70" s="80" t="s">
        <v>125</v>
      </c>
      <c r="D70" s="20" t="s">
        <v>348</v>
      </c>
      <c r="E70" s="82"/>
      <c r="F70" s="20"/>
      <c r="G70" s="81"/>
      <c r="H70" s="20"/>
      <c r="I70" s="21"/>
      <c r="J70" s="25"/>
      <c r="K70" s="21"/>
      <c r="L70" s="82"/>
      <c r="M70" s="81"/>
      <c r="N70" s="82"/>
      <c r="O70" s="81"/>
      <c r="P70" s="82"/>
      <c r="Q70" s="81"/>
      <c r="R70" s="82"/>
      <c r="S70" s="81"/>
      <c r="T70" s="20"/>
      <c r="U70" s="81"/>
      <c r="V70" s="20"/>
      <c r="W70" s="21"/>
      <c r="X70" s="20">
        <v>24</v>
      </c>
      <c r="Y70" s="81">
        <f>X70*1000/74</f>
        <v>324.3243243243243</v>
      </c>
      <c r="Z70" s="20"/>
      <c r="AA70" s="82"/>
      <c r="AB70" s="82"/>
      <c r="AC70" s="81"/>
      <c r="AD70" s="20"/>
      <c r="AE70" s="81"/>
      <c r="AF70" s="20">
        <v>7</v>
      </c>
      <c r="AG70" s="21">
        <f>AF70*1000/51</f>
        <v>137.2549019607843</v>
      </c>
      <c r="AH70" s="20"/>
      <c r="AI70" s="21"/>
      <c r="AJ70" s="25"/>
      <c r="AK70" s="21"/>
      <c r="AL70" s="25"/>
      <c r="AM70" s="21"/>
      <c r="AN70" s="22">
        <v>2</v>
      </c>
      <c r="AO70" s="21">
        <f t="shared" si="3"/>
        <v>461.57922628510863</v>
      </c>
      <c r="AP70" s="83">
        <v>30</v>
      </c>
      <c r="AQ70" s="84">
        <f t="shared" si="4"/>
        <v>431.57922628510863</v>
      </c>
    </row>
    <row r="71" spans="1:43" ht="12.75">
      <c r="A71" s="22">
        <v>68</v>
      </c>
      <c r="B71" s="25" t="s">
        <v>148</v>
      </c>
      <c r="C71" s="80" t="s">
        <v>125</v>
      </c>
      <c r="D71" s="20">
        <v>29</v>
      </c>
      <c r="E71" s="81">
        <f>D71*1000/69</f>
        <v>420.28985507246375</v>
      </c>
      <c r="F71" s="20"/>
      <c r="G71" s="81"/>
      <c r="H71" s="20"/>
      <c r="I71" s="21"/>
      <c r="J71" s="20"/>
      <c r="K71" s="81"/>
      <c r="L71" s="82" t="s">
        <v>348</v>
      </c>
      <c r="M71" s="81"/>
      <c r="N71" s="82" t="s">
        <v>348</v>
      </c>
      <c r="O71" s="81"/>
      <c r="P71" s="82"/>
      <c r="Q71" s="81"/>
      <c r="R71" s="82"/>
      <c r="S71" s="81"/>
      <c r="T71" s="20" t="s">
        <v>348</v>
      </c>
      <c r="U71" s="81"/>
      <c r="V71" s="20"/>
      <c r="W71" s="21"/>
      <c r="X71" s="20" t="s">
        <v>348</v>
      </c>
      <c r="Y71" s="21"/>
      <c r="Z71" s="20"/>
      <c r="AA71" s="82"/>
      <c r="AB71" s="82" t="s">
        <v>348</v>
      </c>
      <c r="AC71" s="81"/>
      <c r="AD71" s="20">
        <v>13</v>
      </c>
      <c r="AE71" s="81">
        <f>AD71*1000/109</f>
        <v>119.26605504587155</v>
      </c>
      <c r="AF71" s="20"/>
      <c r="AG71" s="21"/>
      <c r="AH71" s="20" t="s">
        <v>348</v>
      </c>
      <c r="AI71" s="21"/>
      <c r="AJ71" s="20" t="s">
        <v>348</v>
      </c>
      <c r="AK71" s="21"/>
      <c r="AL71" s="20"/>
      <c r="AM71" s="21"/>
      <c r="AN71" s="22">
        <v>2</v>
      </c>
      <c r="AO71" s="21">
        <f t="shared" si="3"/>
        <v>539.5559101183353</v>
      </c>
      <c r="AP71" s="83">
        <v>90</v>
      </c>
      <c r="AQ71" s="84">
        <f t="shared" si="4"/>
        <v>449.5559101183353</v>
      </c>
    </row>
    <row r="72" spans="1:43" ht="12.75">
      <c r="A72" s="22">
        <v>69</v>
      </c>
      <c r="B72" s="25" t="s">
        <v>52</v>
      </c>
      <c r="C72" s="80" t="s">
        <v>121</v>
      </c>
      <c r="D72" s="20"/>
      <c r="E72" s="82"/>
      <c r="F72" s="20"/>
      <c r="G72" s="81"/>
      <c r="H72" s="20"/>
      <c r="I72" s="21"/>
      <c r="J72" s="20"/>
      <c r="K72" s="21"/>
      <c r="L72" s="82">
        <v>42</v>
      </c>
      <c r="M72" s="81">
        <f>L72*1000/111</f>
        <v>378.3783783783784</v>
      </c>
      <c r="N72" s="82">
        <v>7</v>
      </c>
      <c r="O72" s="81">
        <f>N72*1000/66</f>
        <v>106.06060606060606</v>
      </c>
      <c r="P72" s="82"/>
      <c r="Q72" s="81"/>
      <c r="R72" s="82"/>
      <c r="S72" s="81"/>
      <c r="T72" s="20"/>
      <c r="U72" s="81"/>
      <c r="V72" s="20" t="s">
        <v>348</v>
      </c>
      <c r="W72" s="21"/>
      <c r="X72" s="20"/>
      <c r="Y72" s="21"/>
      <c r="Z72" s="20"/>
      <c r="AA72" s="82"/>
      <c r="AB72" s="82"/>
      <c r="AC72" s="81"/>
      <c r="AD72" s="20"/>
      <c r="AE72" s="81"/>
      <c r="AF72" s="20"/>
      <c r="AG72" s="21"/>
      <c r="AH72" s="20"/>
      <c r="AI72" s="21"/>
      <c r="AJ72" s="20"/>
      <c r="AK72" s="21"/>
      <c r="AL72" s="20"/>
      <c r="AM72" s="21"/>
      <c r="AN72" s="22">
        <v>2</v>
      </c>
      <c r="AO72" s="21">
        <f t="shared" si="3"/>
        <v>484.43898443898445</v>
      </c>
      <c r="AP72" s="83">
        <v>0</v>
      </c>
      <c r="AQ72" s="84">
        <f t="shared" si="4"/>
        <v>484.43898443898445</v>
      </c>
    </row>
    <row r="73" spans="1:43" ht="12.75">
      <c r="A73" s="22">
        <v>70</v>
      </c>
      <c r="B73" s="25" t="s">
        <v>206</v>
      </c>
      <c r="C73" s="80" t="s">
        <v>123</v>
      </c>
      <c r="D73" s="20"/>
      <c r="E73" s="81"/>
      <c r="F73" s="20"/>
      <c r="G73" s="81"/>
      <c r="H73" s="20"/>
      <c r="I73" s="21"/>
      <c r="J73" s="20">
        <v>5</v>
      </c>
      <c r="K73" s="21">
        <f>J73*1000/32</f>
        <v>156.25</v>
      </c>
      <c r="L73" s="82"/>
      <c r="M73" s="81"/>
      <c r="N73" s="82"/>
      <c r="O73" s="81"/>
      <c r="P73" s="82"/>
      <c r="Q73" s="81"/>
      <c r="R73" s="82"/>
      <c r="S73" s="81"/>
      <c r="T73" s="20"/>
      <c r="U73" s="81"/>
      <c r="V73" s="20"/>
      <c r="W73" s="21"/>
      <c r="X73" s="20"/>
      <c r="Y73" s="21"/>
      <c r="Z73" s="20"/>
      <c r="AA73" s="81"/>
      <c r="AB73" s="82"/>
      <c r="AC73" s="81"/>
      <c r="AD73" s="20"/>
      <c r="AE73" s="81"/>
      <c r="AF73" s="20"/>
      <c r="AG73" s="21"/>
      <c r="AH73" s="20">
        <v>38</v>
      </c>
      <c r="AI73" s="21">
        <f>AH73*1000/77</f>
        <v>493.5064935064935</v>
      </c>
      <c r="AJ73" s="20"/>
      <c r="AK73" s="81"/>
      <c r="AL73" s="20"/>
      <c r="AM73" s="21"/>
      <c r="AN73" s="22">
        <v>2</v>
      </c>
      <c r="AO73" s="21">
        <f t="shared" si="3"/>
        <v>649.7564935064935</v>
      </c>
      <c r="AP73" s="83">
        <v>50</v>
      </c>
      <c r="AQ73" s="84">
        <f t="shared" si="4"/>
        <v>599.7564935064935</v>
      </c>
    </row>
    <row r="74" spans="1:43" ht="12.75">
      <c r="A74" s="22">
        <v>71</v>
      </c>
      <c r="B74" s="25" t="s">
        <v>298</v>
      </c>
      <c r="C74" s="80" t="s">
        <v>123</v>
      </c>
      <c r="D74" s="20">
        <v>22</v>
      </c>
      <c r="E74" s="81">
        <f>D74*1000/69</f>
        <v>318.84057971014494</v>
      </c>
      <c r="F74" s="20" t="s">
        <v>348</v>
      </c>
      <c r="G74" s="81"/>
      <c r="H74" s="20">
        <v>26</v>
      </c>
      <c r="I74" s="21">
        <f>H74*1000/81</f>
        <v>320.98765432098764</v>
      </c>
      <c r="J74" s="20"/>
      <c r="K74" s="21"/>
      <c r="L74" s="82"/>
      <c r="M74" s="81"/>
      <c r="N74" s="82"/>
      <c r="O74" s="81"/>
      <c r="P74" s="82"/>
      <c r="Q74" s="81"/>
      <c r="R74" s="82"/>
      <c r="S74" s="81"/>
      <c r="T74" s="20"/>
      <c r="U74" s="81"/>
      <c r="V74" s="20" t="s">
        <v>348</v>
      </c>
      <c r="W74" s="21"/>
      <c r="X74" s="20"/>
      <c r="Y74" s="21"/>
      <c r="Z74" s="20"/>
      <c r="AA74" s="81"/>
      <c r="AB74" s="82"/>
      <c r="AC74" s="81"/>
      <c r="AD74" s="20"/>
      <c r="AE74" s="81"/>
      <c r="AF74" s="20"/>
      <c r="AG74" s="21"/>
      <c r="AH74" s="20"/>
      <c r="AI74" s="21"/>
      <c r="AJ74" s="20"/>
      <c r="AK74" s="21"/>
      <c r="AL74" s="20"/>
      <c r="AM74" s="21"/>
      <c r="AN74" s="22">
        <v>2</v>
      </c>
      <c r="AO74" s="21">
        <f t="shared" si="3"/>
        <v>639.8282340311325</v>
      </c>
      <c r="AP74" s="83">
        <v>40</v>
      </c>
      <c r="AQ74" s="84">
        <f t="shared" si="4"/>
        <v>599.8282340311325</v>
      </c>
    </row>
    <row r="75" spans="1:43" ht="12.75">
      <c r="A75" s="22">
        <v>72</v>
      </c>
      <c r="B75" s="25" t="s">
        <v>358</v>
      </c>
      <c r="C75" s="80" t="s">
        <v>123</v>
      </c>
      <c r="D75" s="20"/>
      <c r="E75" s="82"/>
      <c r="F75" s="20"/>
      <c r="G75" s="81"/>
      <c r="H75" s="20" t="s">
        <v>348</v>
      </c>
      <c r="I75" s="21"/>
      <c r="J75" s="20"/>
      <c r="K75" s="21"/>
      <c r="L75" s="82">
        <v>41</v>
      </c>
      <c r="M75" s="81">
        <f>L75*1000/111</f>
        <v>369.3693693693694</v>
      </c>
      <c r="N75" s="82"/>
      <c r="O75" s="81"/>
      <c r="P75" s="82" t="s">
        <v>348</v>
      </c>
      <c r="Q75" s="81"/>
      <c r="R75" s="82" t="s">
        <v>348</v>
      </c>
      <c r="S75" s="81"/>
      <c r="T75" s="20"/>
      <c r="U75" s="81"/>
      <c r="V75" s="20"/>
      <c r="W75" s="21"/>
      <c r="X75" s="20"/>
      <c r="Y75" s="21"/>
      <c r="Z75" s="20"/>
      <c r="AA75" s="82"/>
      <c r="AB75" s="82">
        <v>25</v>
      </c>
      <c r="AC75" s="81">
        <f>AB75*1000/86</f>
        <v>290.69767441860466</v>
      </c>
      <c r="AD75" s="20" t="s">
        <v>348</v>
      </c>
      <c r="AE75" s="81"/>
      <c r="AF75" s="20"/>
      <c r="AG75" s="21"/>
      <c r="AH75" s="20"/>
      <c r="AI75" s="21"/>
      <c r="AJ75" s="20"/>
      <c r="AK75" s="21"/>
      <c r="AL75" s="20"/>
      <c r="AM75" s="21"/>
      <c r="AN75" s="22">
        <v>2</v>
      </c>
      <c r="AO75" s="21">
        <f t="shared" si="3"/>
        <v>660.0670437879741</v>
      </c>
      <c r="AP75" s="83">
        <v>50</v>
      </c>
      <c r="AQ75" s="84">
        <f t="shared" si="4"/>
        <v>610.0670437879741</v>
      </c>
    </row>
    <row r="76" spans="1:43" ht="12.75">
      <c r="A76" s="22">
        <v>73</v>
      </c>
      <c r="B76" s="25" t="s">
        <v>359</v>
      </c>
      <c r="C76" s="80" t="s">
        <v>123</v>
      </c>
      <c r="D76" s="20"/>
      <c r="E76" s="82"/>
      <c r="F76" s="20">
        <v>16</v>
      </c>
      <c r="G76" s="81">
        <f>F76*1000/52</f>
        <v>307.6923076923077</v>
      </c>
      <c r="H76" s="20"/>
      <c r="I76" s="21"/>
      <c r="J76" s="20"/>
      <c r="K76" s="21"/>
      <c r="L76" s="82"/>
      <c r="M76" s="81"/>
      <c r="N76" s="82"/>
      <c r="O76" s="81"/>
      <c r="P76" s="82"/>
      <c r="Q76" s="81"/>
      <c r="R76" s="82"/>
      <c r="S76" s="81"/>
      <c r="T76" s="20"/>
      <c r="U76" s="81"/>
      <c r="V76" s="20"/>
      <c r="W76" s="21"/>
      <c r="X76" s="20"/>
      <c r="Y76" s="21"/>
      <c r="Z76" s="20"/>
      <c r="AA76" s="82"/>
      <c r="AB76" s="82"/>
      <c r="AC76" s="81"/>
      <c r="AD76" s="20"/>
      <c r="AE76" s="81"/>
      <c r="AF76" s="20"/>
      <c r="AG76" s="21"/>
      <c r="AH76" s="20">
        <v>30</v>
      </c>
      <c r="AI76" s="21">
        <f>AH76*1000/77</f>
        <v>389.61038961038963</v>
      </c>
      <c r="AJ76" s="20"/>
      <c r="AK76" s="21"/>
      <c r="AL76" s="20"/>
      <c r="AM76" s="21"/>
      <c r="AN76" s="22">
        <v>2</v>
      </c>
      <c r="AO76" s="21">
        <f t="shared" si="3"/>
        <v>697.3026973026973</v>
      </c>
      <c r="AP76" s="83">
        <v>20</v>
      </c>
      <c r="AQ76" s="84">
        <f t="shared" si="4"/>
        <v>677.3026973026973</v>
      </c>
    </row>
    <row r="77" spans="1:43" ht="12.75">
      <c r="A77" s="22">
        <v>74</v>
      </c>
      <c r="B77" s="25" t="s">
        <v>40</v>
      </c>
      <c r="C77" s="80" t="s">
        <v>121</v>
      </c>
      <c r="D77" s="20"/>
      <c r="E77" s="81"/>
      <c r="F77" s="20"/>
      <c r="G77" s="81"/>
      <c r="H77" s="20"/>
      <c r="I77" s="21"/>
      <c r="J77" s="20"/>
      <c r="K77" s="21"/>
      <c r="L77" s="82">
        <v>29</v>
      </c>
      <c r="M77" s="81">
        <f>L77*1000/111</f>
        <v>261.26126126126127</v>
      </c>
      <c r="N77" s="82">
        <v>28</v>
      </c>
      <c r="O77" s="81">
        <f>N77*1000/66</f>
        <v>424.24242424242425</v>
      </c>
      <c r="P77" s="82"/>
      <c r="Q77" s="81"/>
      <c r="R77" s="82"/>
      <c r="S77" s="81"/>
      <c r="T77" s="20"/>
      <c r="U77" s="81"/>
      <c r="V77" s="20" t="s">
        <v>348</v>
      </c>
      <c r="W77" s="21"/>
      <c r="X77" s="20"/>
      <c r="Y77" s="21"/>
      <c r="Z77" s="20"/>
      <c r="AA77" s="81"/>
      <c r="AB77" s="82"/>
      <c r="AC77" s="81"/>
      <c r="AD77" s="20"/>
      <c r="AE77" s="81"/>
      <c r="AF77" s="20"/>
      <c r="AG77" s="21"/>
      <c r="AH77" s="20"/>
      <c r="AI77" s="21"/>
      <c r="AJ77" s="20"/>
      <c r="AK77" s="21"/>
      <c r="AL77" s="20"/>
      <c r="AM77" s="21"/>
      <c r="AN77" s="22">
        <v>2</v>
      </c>
      <c r="AO77" s="21">
        <f t="shared" si="3"/>
        <v>685.5036855036856</v>
      </c>
      <c r="AP77" s="83">
        <v>0</v>
      </c>
      <c r="AQ77" s="84">
        <f t="shared" si="4"/>
        <v>685.5036855036856</v>
      </c>
    </row>
    <row r="78" spans="1:43" ht="12.75">
      <c r="A78" s="22">
        <v>75</v>
      </c>
      <c r="B78" s="25" t="s">
        <v>140</v>
      </c>
      <c r="C78" s="80" t="s">
        <v>127</v>
      </c>
      <c r="D78" s="20"/>
      <c r="E78" s="82"/>
      <c r="F78" s="20"/>
      <c r="G78" s="81"/>
      <c r="H78" s="20"/>
      <c r="I78" s="21"/>
      <c r="J78" s="20"/>
      <c r="K78" s="21"/>
      <c r="L78" s="82">
        <v>48</v>
      </c>
      <c r="M78" s="81">
        <f>L78*1000/111</f>
        <v>432.43243243243245</v>
      </c>
      <c r="N78" s="82"/>
      <c r="O78" s="81"/>
      <c r="P78" s="82"/>
      <c r="Q78" s="81"/>
      <c r="R78" s="82"/>
      <c r="S78" s="81"/>
      <c r="T78" s="20"/>
      <c r="U78" s="81"/>
      <c r="V78" s="20"/>
      <c r="W78" s="81"/>
      <c r="X78" s="20"/>
      <c r="Y78" s="81"/>
      <c r="Z78" s="20"/>
      <c r="AA78" s="82"/>
      <c r="AB78" s="82">
        <v>43</v>
      </c>
      <c r="AC78" s="81">
        <f>AB78*1000/86</f>
        <v>500</v>
      </c>
      <c r="AD78" s="20"/>
      <c r="AE78" s="81"/>
      <c r="AF78" s="20"/>
      <c r="AG78" s="21"/>
      <c r="AH78" s="20"/>
      <c r="AI78" s="81"/>
      <c r="AJ78" s="20" t="s">
        <v>348</v>
      </c>
      <c r="AK78" s="21"/>
      <c r="AL78" s="20" t="s">
        <v>348</v>
      </c>
      <c r="AM78" s="21"/>
      <c r="AN78" s="22">
        <v>2</v>
      </c>
      <c r="AO78" s="21">
        <f t="shared" si="3"/>
        <v>932.4324324324325</v>
      </c>
      <c r="AP78" s="83">
        <v>40</v>
      </c>
      <c r="AQ78" s="84">
        <f t="shared" si="4"/>
        <v>892.4324324324325</v>
      </c>
    </row>
    <row r="79" spans="1:43" ht="12.75">
      <c r="A79" s="22">
        <v>76</v>
      </c>
      <c r="B79" s="25" t="s">
        <v>58</v>
      </c>
      <c r="C79" s="80" t="s">
        <v>121</v>
      </c>
      <c r="D79" s="20"/>
      <c r="E79" s="82"/>
      <c r="F79" s="20"/>
      <c r="G79" s="81"/>
      <c r="H79" s="20"/>
      <c r="I79" s="21"/>
      <c r="J79" s="20"/>
      <c r="K79" s="21"/>
      <c r="L79" s="82" t="s">
        <v>348</v>
      </c>
      <c r="M79" s="81"/>
      <c r="N79" s="82">
        <v>29</v>
      </c>
      <c r="O79" s="81">
        <f>N79*1000/66</f>
        <v>439.3939393939394</v>
      </c>
      <c r="P79" s="82"/>
      <c r="Q79" s="81"/>
      <c r="R79" s="82"/>
      <c r="S79" s="81"/>
      <c r="T79" s="20"/>
      <c r="U79" s="81"/>
      <c r="V79" s="20"/>
      <c r="W79" s="21"/>
      <c r="X79" s="20"/>
      <c r="Y79" s="21"/>
      <c r="Z79" s="20"/>
      <c r="AA79" s="82"/>
      <c r="AB79" s="82"/>
      <c r="AC79" s="81"/>
      <c r="AD79" s="20"/>
      <c r="AE79" s="81"/>
      <c r="AF79" s="20"/>
      <c r="AG79" s="21"/>
      <c r="AH79" s="20">
        <v>37</v>
      </c>
      <c r="AI79" s="21">
        <f>AH79*1000/77</f>
        <v>480.5194805194805</v>
      </c>
      <c r="AJ79" s="20"/>
      <c r="AK79" s="21"/>
      <c r="AL79" s="20"/>
      <c r="AM79" s="21"/>
      <c r="AN79" s="22">
        <v>2</v>
      </c>
      <c r="AO79" s="21">
        <f t="shared" si="3"/>
        <v>919.9134199134198</v>
      </c>
      <c r="AP79" s="83">
        <v>0</v>
      </c>
      <c r="AQ79" s="84">
        <f t="shared" si="4"/>
        <v>919.9134199134198</v>
      </c>
    </row>
    <row r="80" spans="1:43" ht="12.75">
      <c r="A80" s="22">
        <v>77</v>
      </c>
      <c r="B80" s="25" t="s">
        <v>245</v>
      </c>
      <c r="C80" s="80" t="s">
        <v>123</v>
      </c>
      <c r="D80" s="20"/>
      <c r="E80" s="81"/>
      <c r="F80" s="20"/>
      <c r="G80" s="81"/>
      <c r="H80" s="20">
        <v>38</v>
      </c>
      <c r="I80" s="21">
        <f>H80*1000/81</f>
        <v>469.1358024691358</v>
      </c>
      <c r="J80" s="20"/>
      <c r="K80" s="21"/>
      <c r="L80" s="82"/>
      <c r="M80" s="81"/>
      <c r="N80" s="82"/>
      <c r="O80" s="81"/>
      <c r="P80" s="82" t="s">
        <v>348</v>
      </c>
      <c r="Q80" s="81"/>
      <c r="R80" s="82"/>
      <c r="S80" s="81"/>
      <c r="T80" s="20"/>
      <c r="U80" s="81"/>
      <c r="V80" s="20"/>
      <c r="W80" s="21"/>
      <c r="X80" s="20"/>
      <c r="Y80" s="21"/>
      <c r="Z80" s="20"/>
      <c r="AA80" s="81"/>
      <c r="AB80" s="82"/>
      <c r="AC80" s="81"/>
      <c r="AD80" s="20">
        <v>55</v>
      </c>
      <c r="AE80" s="81">
        <f>AD80*1000/109</f>
        <v>504.58715596330273</v>
      </c>
      <c r="AF80" s="20"/>
      <c r="AG80" s="21"/>
      <c r="AH80" s="20"/>
      <c r="AI80" s="21"/>
      <c r="AJ80" s="20"/>
      <c r="AK80" s="21"/>
      <c r="AL80" s="20"/>
      <c r="AM80" s="21"/>
      <c r="AN80" s="22">
        <v>2</v>
      </c>
      <c r="AO80" s="21">
        <f t="shared" si="3"/>
        <v>973.7229584324385</v>
      </c>
      <c r="AP80" s="83">
        <v>30</v>
      </c>
      <c r="AQ80" s="84">
        <f t="shared" si="4"/>
        <v>943.7229584324385</v>
      </c>
    </row>
    <row r="81" spans="1:43" ht="12.75">
      <c r="A81" s="22">
        <v>78</v>
      </c>
      <c r="B81" s="25" t="s">
        <v>360</v>
      </c>
      <c r="C81" s="80" t="s">
        <v>121</v>
      </c>
      <c r="D81" s="20"/>
      <c r="E81" s="81"/>
      <c r="F81" s="20"/>
      <c r="G81" s="81"/>
      <c r="H81" s="20"/>
      <c r="I81" s="21"/>
      <c r="J81" s="20"/>
      <c r="K81" s="21"/>
      <c r="L81" s="82"/>
      <c r="M81" s="81"/>
      <c r="N81" s="82"/>
      <c r="O81" s="81"/>
      <c r="P81" s="82"/>
      <c r="Q81" s="81"/>
      <c r="R81" s="82"/>
      <c r="S81" s="81"/>
      <c r="T81" s="20"/>
      <c r="U81" s="81"/>
      <c r="V81" s="20"/>
      <c r="W81" s="21"/>
      <c r="X81" s="20"/>
      <c r="Y81" s="81"/>
      <c r="Z81" s="20">
        <v>2</v>
      </c>
      <c r="AA81" s="81">
        <f>Z81*1000/68</f>
        <v>29.41176470588235</v>
      </c>
      <c r="AB81" s="82"/>
      <c r="AC81" s="81"/>
      <c r="AD81" s="20"/>
      <c r="AE81" s="81"/>
      <c r="AF81" s="20"/>
      <c r="AG81" s="21"/>
      <c r="AH81" s="20"/>
      <c r="AI81" s="21"/>
      <c r="AJ81" s="20"/>
      <c r="AK81" s="21"/>
      <c r="AL81" s="20"/>
      <c r="AM81" s="21"/>
      <c r="AN81" s="22">
        <v>1</v>
      </c>
      <c r="AO81" s="21">
        <f t="shared" si="3"/>
        <v>29.41176470588235</v>
      </c>
      <c r="AP81" s="83">
        <v>0</v>
      </c>
      <c r="AQ81" s="84">
        <f t="shared" si="4"/>
        <v>29.41176470588235</v>
      </c>
    </row>
    <row r="82" spans="1:43" ht="12.75">
      <c r="A82" s="22">
        <v>79</v>
      </c>
      <c r="B82" s="25" t="s">
        <v>361</v>
      </c>
      <c r="C82" s="80" t="s">
        <v>352</v>
      </c>
      <c r="D82" s="20"/>
      <c r="E82" s="20"/>
      <c r="F82" s="20"/>
      <c r="G82" s="21"/>
      <c r="H82" s="20"/>
      <c r="I82" s="21"/>
      <c r="J82" s="20"/>
      <c r="K82" s="21"/>
      <c r="L82" s="20">
        <v>7</v>
      </c>
      <c r="M82" s="21">
        <f>L82*1000/111</f>
        <v>63.06306306306306</v>
      </c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 t="s">
        <v>348</v>
      </c>
      <c r="Y82" s="21"/>
      <c r="Z82" s="20"/>
      <c r="AA82" s="20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2">
        <v>1</v>
      </c>
      <c r="AO82" s="21">
        <f t="shared" si="3"/>
        <v>63.06306306306306</v>
      </c>
      <c r="AP82" s="83">
        <v>20</v>
      </c>
      <c r="AQ82" s="84">
        <f t="shared" si="4"/>
        <v>43.06306306306306</v>
      </c>
    </row>
    <row r="83" spans="1:43" ht="12.75">
      <c r="A83" s="22">
        <v>80</v>
      </c>
      <c r="B83" s="25" t="s">
        <v>362</v>
      </c>
      <c r="C83" s="80" t="s">
        <v>121</v>
      </c>
      <c r="D83" s="20"/>
      <c r="E83" s="20"/>
      <c r="F83" s="20"/>
      <c r="G83" s="21"/>
      <c r="H83" s="20"/>
      <c r="I83" s="21"/>
      <c r="J83" s="20"/>
      <c r="K83" s="21"/>
      <c r="L83" s="20">
        <v>13</v>
      </c>
      <c r="M83" s="21">
        <f>L83*1000/111</f>
        <v>117.11711711711712</v>
      </c>
      <c r="N83" s="20" t="s">
        <v>348</v>
      </c>
      <c r="O83" s="21"/>
      <c r="P83" s="20"/>
      <c r="Q83" s="21"/>
      <c r="R83" s="20"/>
      <c r="S83" s="21"/>
      <c r="T83" s="20"/>
      <c r="U83" s="21"/>
      <c r="V83" s="20" t="s">
        <v>348</v>
      </c>
      <c r="W83" s="21"/>
      <c r="X83" s="20"/>
      <c r="Y83" s="21"/>
      <c r="Z83" s="20" t="s">
        <v>348</v>
      </c>
      <c r="AA83" s="20"/>
      <c r="AB83" s="20"/>
      <c r="AC83" s="21"/>
      <c r="AD83" s="20" t="s">
        <v>348</v>
      </c>
      <c r="AE83" s="21"/>
      <c r="AF83" s="20"/>
      <c r="AG83" s="21"/>
      <c r="AH83" s="20"/>
      <c r="AI83" s="21"/>
      <c r="AJ83" s="20"/>
      <c r="AK83" s="21"/>
      <c r="AL83" s="20"/>
      <c r="AM83" s="21"/>
      <c r="AN83" s="22">
        <v>1</v>
      </c>
      <c r="AO83" s="21">
        <f t="shared" si="3"/>
        <v>117.11711711711712</v>
      </c>
      <c r="AP83" s="83">
        <v>0</v>
      </c>
      <c r="AQ83" s="84">
        <f t="shared" si="4"/>
        <v>117.11711711711712</v>
      </c>
    </row>
    <row r="84" spans="1:43" ht="12.75">
      <c r="A84" s="22">
        <v>81</v>
      </c>
      <c r="B84" s="25" t="s">
        <v>35</v>
      </c>
      <c r="C84" s="80" t="s">
        <v>121</v>
      </c>
      <c r="D84" s="20"/>
      <c r="E84" s="82"/>
      <c r="F84" s="20"/>
      <c r="G84" s="81"/>
      <c r="H84" s="20"/>
      <c r="I84" s="21"/>
      <c r="J84" s="20"/>
      <c r="K84" s="81"/>
      <c r="L84" s="82" t="s">
        <v>348</v>
      </c>
      <c r="M84" s="81"/>
      <c r="N84" s="82" t="s">
        <v>348</v>
      </c>
      <c r="O84" s="81"/>
      <c r="P84" s="82"/>
      <c r="Q84" s="81"/>
      <c r="R84" s="82"/>
      <c r="S84" s="81"/>
      <c r="T84" s="20"/>
      <c r="U84" s="81"/>
      <c r="V84" s="20" t="s">
        <v>348</v>
      </c>
      <c r="W84" s="21"/>
      <c r="X84" s="20" t="s">
        <v>348</v>
      </c>
      <c r="Y84" s="81"/>
      <c r="Z84" s="20"/>
      <c r="AA84" s="82"/>
      <c r="AB84" s="82" t="s">
        <v>348</v>
      </c>
      <c r="AC84" s="81"/>
      <c r="AD84" s="20"/>
      <c r="AE84" s="81"/>
      <c r="AF84" s="20"/>
      <c r="AG84" s="21"/>
      <c r="AH84" s="20" t="s">
        <v>348</v>
      </c>
      <c r="AI84" s="81"/>
      <c r="AJ84" s="20"/>
      <c r="AK84" s="21"/>
      <c r="AL84" s="20">
        <v>9</v>
      </c>
      <c r="AM84" s="21">
        <f>AL84*1000/49</f>
        <v>183.6734693877551</v>
      </c>
      <c r="AN84" s="22">
        <v>1</v>
      </c>
      <c r="AO84" s="21">
        <f t="shared" si="3"/>
        <v>183.6734693877551</v>
      </c>
      <c r="AP84" s="83">
        <v>0</v>
      </c>
      <c r="AQ84" s="84">
        <f t="shared" si="4"/>
        <v>183.6734693877551</v>
      </c>
    </row>
    <row r="85" spans="1:43" ht="12.75">
      <c r="A85" s="22">
        <v>82</v>
      </c>
      <c r="B85" s="25" t="s">
        <v>59</v>
      </c>
      <c r="C85" s="80" t="s">
        <v>121</v>
      </c>
      <c r="D85" s="20" t="s">
        <v>348</v>
      </c>
      <c r="E85" s="82"/>
      <c r="F85" s="20"/>
      <c r="G85" s="81"/>
      <c r="H85" s="20">
        <v>23</v>
      </c>
      <c r="I85" s="21">
        <f>H85*1000/81</f>
        <v>283.95061728395063</v>
      </c>
      <c r="J85" s="20" t="s">
        <v>348</v>
      </c>
      <c r="K85" s="21"/>
      <c r="L85" s="82"/>
      <c r="M85" s="81"/>
      <c r="N85" s="82" t="s">
        <v>348</v>
      </c>
      <c r="O85" s="81"/>
      <c r="P85" s="82"/>
      <c r="Q85" s="81"/>
      <c r="R85" s="82"/>
      <c r="S85" s="81"/>
      <c r="T85" s="20"/>
      <c r="U85" s="81"/>
      <c r="V85" s="20" t="s">
        <v>348</v>
      </c>
      <c r="W85" s="21"/>
      <c r="X85" s="20" t="s">
        <v>348</v>
      </c>
      <c r="Y85" s="81"/>
      <c r="Z85" s="20" t="s">
        <v>348</v>
      </c>
      <c r="AA85" s="82"/>
      <c r="AB85" s="82" t="s">
        <v>348</v>
      </c>
      <c r="AC85" s="81"/>
      <c r="AD85" s="20" t="s">
        <v>348</v>
      </c>
      <c r="AE85" s="81"/>
      <c r="AF85" s="20"/>
      <c r="AG85" s="21"/>
      <c r="AH85" s="20"/>
      <c r="AI85" s="81"/>
      <c r="AJ85" s="20"/>
      <c r="AK85" s="21"/>
      <c r="AL85" s="20"/>
      <c r="AM85" s="21"/>
      <c r="AN85" s="22">
        <v>1</v>
      </c>
      <c r="AO85" s="21">
        <f t="shared" si="3"/>
        <v>283.95061728395063</v>
      </c>
      <c r="AP85" s="83">
        <v>90</v>
      </c>
      <c r="AQ85" s="84">
        <f t="shared" si="4"/>
        <v>193.95061728395063</v>
      </c>
    </row>
    <row r="86" spans="1:43" ht="12.75">
      <c r="A86" s="22">
        <v>83</v>
      </c>
      <c r="B86" s="25" t="s">
        <v>209</v>
      </c>
      <c r="C86" s="80" t="s">
        <v>123</v>
      </c>
      <c r="D86" s="20"/>
      <c r="E86" s="82"/>
      <c r="F86" s="20">
        <v>11</v>
      </c>
      <c r="G86" s="81">
        <f>F86*1000/52</f>
        <v>211.53846153846155</v>
      </c>
      <c r="H86" s="20"/>
      <c r="I86" s="21"/>
      <c r="J86" s="20"/>
      <c r="K86" s="21"/>
      <c r="L86" s="82"/>
      <c r="M86" s="81"/>
      <c r="N86" s="82"/>
      <c r="O86" s="81"/>
      <c r="P86" s="82"/>
      <c r="Q86" s="81"/>
      <c r="R86" s="82"/>
      <c r="S86" s="81"/>
      <c r="T86" s="20"/>
      <c r="U86" s="81"/>
      <c r="V86" s="20"/>
      <c r="W86" s="21"/>
      <c r="X86" s="20"/>
      <c r="Y86" s="81"/>
      <c r="Z86" s="20"/>
      <c r="AA86" s="82"/>
      <c r="AB86" s="82" t="s">
        <v>348</v>
      </c>
      <c r="AC86" s="81"/>
      <c r="AD86" s="20"/>
      <c r="AE86" s="81"/>
      <c r="AF86" s="20"/>
      <c r="AG86" s="21"/>
      <c r="AH86" s="20"/>
      <c r="AI86" s="81"/>
      <c r="AJ86" s="20"/>
      <c r="AK86" s="21"/>
      <c r="AL86" s="20"/>
      <c r="AM86" s="21"/>
      <c r="AN86" s="22">
        <v>1</v>
      </c>
      <c r="AO86" s="21">
        <f t="shared" si="3"/>
        <v>211.53846153846155</v>
      </c>
      <c r="AP86" s="83">
        <v>0</v>
      </c>
      <c r="AQ86" s="84">
        <f t="shared" si="4"/>
        <v>211.53846153846155</v>
      </c>
    </row>
    <row r="87" spans="1:43" ht="12.75">
      <c r="A87" s="22">
        <v>84</v>
      </c>
      <c r="B87" s="25" t="s">
        <v>126</v>
      </c>
      <c r="C87" s="80" t="s">
        <v>127</v>
      </c>
      <c r="D87" s="20"/>
      <c r="E87" s="81"/>
      <c r="F87" s="20"/>
      <c r="G87" s="81"/>
      <c r="H87" s="20"/>
      <c r="I87" s="21"/>
      <c r="J87" s="20"/>
      <c r="K87" s="81"/>
      <c r="L87" s="82"/>
      <c r="M87" s="81"/>
      <c r="N87" s="82"/>
      <c r="O87" s="81"/>
      <c r="P87" s="82"/>
      <c r="Q87" s="81"/>
      <c r="R87" s="82"/>
      <c r="S87" s="81"/>
      <c r="T87" s="20"/>
      <c r="U87" s="81"/>
      <c r="V87" s="20"/>
      <c r="W87" s="81"/>
      <c r="X87" s="20"/>
      <c r="Y87" s="81"/>
      <c r="Z87" s="20"/>
      <c r="AA87" s="81"/>
      <c r="AB87" s="82"/>
      <c r="AC87" s="81"/>
      <c r="AD87" s="20"/>
      <c r="AE87" s="81"/>
      <c r="AF87" s="20">
        <v>16</v>
      </c>
      <c r="AG87" s="21">
        <f>AF87*1000/51</f>
        <v>313.72549019607845</v>
      </c>
      <c r="AH87" s="20"/>
      <c r="AI87" s="81"/>
      <c r="AJ87" s="20"/>
      <c r="AK87" s="21"/>
      <c r="AL87" s="20"/>
      <c r="AM87" s="21"/>
      <c r="AN87" s="22">
        <v>1</v>
      </c>
      <c r="AO87" s="21">
        <f t="shared" si="3"/>
        <v>313.72549019607845</v>
      </c>
      <c r="AP87" s="83">
        <v>10</v>
      </c>
      <c r="AQ87" s="84">
        <f t="shared" si="4"/>
        <v>303.72549019607845</v>
      </c>
    </row>
    <row r="88" spans="1:43" ht="12.75">
      <c r="A88" s="22">
        <v>85</v>
      </c>
      <c r="B88" s="25" t="s">
        <v>363</v>
      </c>
      <c r="C88" s="80" t="s">
        <v>121</v>
      </c>
      <c r="D88" s="20"/>
      <c r="E88" s="82"/>
      <c r="F88" s="20"/>
      <c r="G88" s="81"/>
      <c r="H88" s="20"/>
      <c r="I88" s="21"/>
      <c r="J88" s="20"/>
      <c r="K88" s="21"/>
      <c r="L88" s="82"/>
      <c r="M88" s="81"/>
      <c r="N88" s="82"/>
      <c r="O88" s="81"/>
      <c r="P88" s="82"/>
      <c r="Q88" s="81"/>
      <c r="R88" s="82"/>
      <c r="S88" s="81"/>
      <c r="T88" s="20"/>
      <c r="U88" s="81"/>
      <c r="V88" s="20"/>
      <c r="W88" s="21"/>
      <c r="X88" s="20"/>
      <c r="Y88" s="81"/>
      <c r="Z88" s="20"/>
      <c r="AA88" s="82"/>
      <c r="AB88" s="82">
        <v>28</v>
      </c>
      <c r="AC88" s="81">
        <f>AB88*1000/86</f>
        <v>325.5813953488372</v>
      </c>
      <c r="AD88" s="20"/>
      <c r="AE88" s="81"/>
      <c r="AF88" s="20"/>
      <c r="AG88" s="21"/>
      <c r="AH88" s="20" t="s">
        <v>348</v>
      </c>
      <c r="AI88" s="81"/>
      <c r="AJ88" s="20"/>
      <c r="AK88" s="21"/>
      <c r="AL88" s="20" t="s">
        <v>348</v>
      </c>
      <c r="AM88" s="21"/>
      <c r="AN88" s="22">
        <v>1</v>
      </c>
      <c r="AO88" s="21">
        <f t="shared" si="3"/>
        <v>325.5813953488372</v>
      </c>
      <c r="AP88" s="83">
        <v>0</v>
      </c>
      <c r="AQ88" s="84">
        <f t="shared" si="4"/>
        <v>325.5813953488372</v>
      </c>
    </row>
    <row r="89" spans="1:43" ht="12.75">
      <c r="A89" s="22">
        <v>86</v>
      </c>
      <c r="B89" s="25" t="s">
        <v>364</v>
      </c>
      <c r="C89" s="80" t="s">
        <v>123</v>
      </c>
      <c r="D89" s="20"/>
      <c r="E89" s="82"/>
      <c r="F89" s="20"/>
      <c r="G89" s="81"/>
      <c r="H89" s="20" t="s">
        <v>348</v>
      </c>
      <c r="I89" s="21"/>
      <c r="J89" s="20">
        <v>11</v>
      </c>
      <c r="K89" s="21">
        <f>J89*1000/32</f>
        <v>343.75</v>
      </c>
      <c r="L89" s="82"/>
      <c r="M89" s="81"/>
      <c r="N89" s="82"/>
      <c r="O89" s="81"/>
      <c r="P89" s="82"/>
      <c r="Q89" s="81"/>
      <c r="R89" s="82" t="s">
        <v>348</v>
      </c>
      <c r="S89" s="81"/>
      <c r="T89" s="20"/>
      <c r="U89" s="81"/>
      <c r="V89" s="20"/>
      <c r="W89" s="21"/>
      <c r="X89" s="20"/>
      <c r="Y89" s="81"/>
      <c r="Z89" s="20"/>
      <c r="AA89" s="82"/>
      <c r="AB89" s="82"/>
      <c r="AC89" s="81"/>
      <c r="AD89" s="20"/>
      <c r="AE89" s="81"/>
      <c r="AF89" s="20"/>
      <c r="AG89" s="21"/>
      <c r="AH89" s="20"/>
      <c r="AI89" s="81"/>
      <c r="AJ89" s="20"/>
      <c r="AK89" s="21"/>
      <c r="AL89" s="20"/>
      <c r="AM89" s="21"/>
      <c r="AN89" s="22">
        <v>1</v>
      </c>
      <c r="AO89" s="21">
        <f t="shared" si="3"/>
        <v>343.75</v>
      </c>
      <c r="AP89" s="83">
        <v>0</v>
      </c>
      <c r="AQ89" s="84">
        <f t="shared" si="4"/>
        <v>343.75</v>
      </c>
    </row>
    <row r="90" spans="1:43" ht="12.75">
      <c r="A90" s="22">
        <v>87</v>
      </c>
      <c r="B90" s="25" t="s">
        <v>365</v>
      </c>
      <c r="C90" s="80" t="s">
        <v>125</v>
      </c>
      <c r="D90" s="20" t="s">
        <v>348</v>
      </c>
      <c r="E90" s="82"/>
      <c r="F90" s="20">
        <v>20</v>
      </c>
      <c r="G90" s="81">
        <f>F90*1000/52</f>
        <v>384.61538461538464</v>
      </c>
      <c r="H90" s="20"/>
      <c r="I90" s="21"/>
      <c r="J90" s="25"/>
      <c r="K90" s="21"/>
      <c r="L90" s="82" t="s">
        <v>348</v>
      </c>
      <c r="M90" s="81"/>
      <c r="N90" s="82"/>
      <c r="O90" s="81"/>
      <c r="P90" s="82"/>
      <c r="Q90" s="81"/>
      <c r="R90" s="82"/>
      <c r="S90" s="81"/>
      <c r="T90" s="20"/>
      <c r="U90" s="81"/>
      <c r="V90" s="20"/>
      <c r="W90" s="21"/>
      <c r="X90" s="20"/>
      <c r="Y90" s="81"/>
      <c r="Z90" s="20"/>
      <c r="AA90" s="82"/>
      <c r="AB90" s="82"/>
      <c r="AC90" s="81"/>
      <c r="AD90" s="20"/>
      <c r="AE90" s="81"/>
      <c r="AF90" s="20"/>
      <c r="AG90" s="21"/>
      <c r="AH90" s="20"/>
      <c r="AI90" s="21"/>
      <c r="AJ90" s="25"/>
      <c r="AK90" s="21"/>
      <c r="AL90" s="25"/>
      <c r="AM90" s="21"/>
      <c r="AN90" s="22">
        <v>1</v>
      </c>
      <c r="AO90" s="21">
        <f t="shared" si="3"/>
        <v>384.61538461538464</v>
      </c>
      <c r="AP90" s="83">
        <v>30</v>
      </c>
      <c r="AQ90" s="84">
        <f t="shared" si="4"/>
        <v>354.61538461538464</v>
      </c>
    </row>
    <row r="91" spans="1:43" ht="12.75">
      <c r="A91" s="22">
        <v>88</v>
      </c>
      <c r="B91" s="25" t="s">
        <v>211</v>
      </c>
      <c r="C91" s="80" t="s">
        <v>352</v>
      </c>
      <c r="D91" s="20"/>
      <c r="E91" s="82"/>
      <c r="F91" s="20"/>
      <c r="G91" s="81"/>
      <c r="H91" s="20"/>
      <c r="I91" s="21"/>
      <c r="J91" s="20"/>
      <c r="K91" s="21"/>
      <c r="L91" s="82">
        <v>44</v>
      </c>
      <c r="M91" s="81">
        <f>L91*1000/111</f>
        <v>396.39639639639637</v>
      </c>
      <c r="N91" s="82"/>
      <c r="O91" s="81"/>
      <c r="P91" s="82"/>
      <c r="Q91" s="81"/>
      <c r="R91" s="82"/>
      <c r="S91" s="81"/>
      <c r="T91" s="20"/>
      <c r="U91" s="81"/>
      <c r="V91" s="20"/>
      <c r="W91" s="21"/>
      <c r="X91" s="20" t="s">
        <v>348</v>
      </c>
      <c r="Y91" s="81"/>
      <c r="Z91" s="20"/>
      <c r="AA91" s="82"/>
      <c r="AB91" s="82"/>
      <c r="AC91" s="81"/>
      <c r="AD91" s="20"/>
      <c r="AE91" s="81"/>
      <c r="AF91" s="20"/>
      <c r="AG91" s="21"/>
      <c r="AH91" s="20"/>
      <c r="AI91" s="81"/>
      <c r="AJ91" s="20"/>
      <c r="AK91" s="21"/>
      <c r="AL91" s="20"/>
      <c r="AM91" s="21"/>
      <c r="AN91" s="22">
        <v>1</v>
      </c>
      <c r="AO91" s="21">
        <f t="shared" si="3"/>
        <v>396.39639639639637</v>
      </c>
      <c r="AP91" s="83">
        <v>20</v>
      </c>
      <c r="AQ91" s="84">
        <f t="shared" si="4"/>
        <v>376.39639639639637</v>
      </c>
    </row>
    <row r="92" spans="1:43" ht="12.75">
      <c r="A92" s="22">
        <v>89</v>
      </c>
      <c r="B92" s="25" t="s">
        <v>366</v>
      </c>
      <c r="C92" s="80" t="s">
        <v>121</v>
      </c>
      <c r="D92" s="20"/>
      <c r="E92" s="82"/>
      <c r="F92" s="20"/>
      <c r="G92" s="81"/>
      <c r="H92" s="20"/>
      <c r="I92" s="21"/>
      <c r="J92" s="25"/>
      <c r="K92" s="21"/>
      <c r="L92" s="82"/>
      <c r="M92" s="81"/>
      <c r="N92" s="82"/>
      <c r="O92" s="81"/>
      <c r="P92" s="82"/>
      <c r="Q92" s="81"/>
      <c r="R92" s="82"/>
      <c r="S92" s="81"/>
      <c r="T92" s="20"/>
      <c r="U92" s="81"/>
      <c r="V92" s="20"/>
      <c r="W92" s="81"/>
      <c r="X92" s="20">
        <v>29</v>
      </c>
      <c r="Y92" s="81">
        <f>X92*1000/74</f>
        <v>391.8918918918919</v>
      </c>
      <c r="Z92" s="20"/>
      <c r="AA92" s="82"/>
      <c r="AB92" s="82" t="s">
        <v>348</v>
      </c>
      <c r="AC92" s="81"/>
      <c r="AD92" s="20" t="s">
        <v>348</v>
      </c>
      <c r="AE92" s="81"/>
      <c r="AF92" s="20"/>
      <c r="AG92" s="21"/>
      <c r="AH92" s="20"/>
      <c r="AI92" s="21"/>
      <c r="AJ92" s="25"/>
      <c r="AK92" s="21"/>
      <c r="AL92" s="25"/>
      <c r="AM92" s="21"/>
      <c r="AN92" s="22">
        <v>1</v>
      </c>
      <c r="AO92" s="21">
        <f t="shared" si="3"/>
        <v>391.8918918918919</v>
      </c>
      <c r="AP92" s="83">
        <v>0</v>
      </c>
      <c r="AQ92" s="84">
        <f t="shared" si="4"/>
        <v>391.8918918918919</v>
      </c>
    </row>
    <row r="93" spans="1:43" ht="12.75">
      <c r="A93" s="22">
        <v>90</v>
      </c>
      <c r="B93" s="25" t="s">
        <v>92</v>
      </c>
      <c r="C93" s="80" t="s">
        <v>121</v>
      </c>
      <c r="D93" s="20"/>
      <c r="E93" s="81"/>
      <c r="F93" s="20"/>
      <c r="G93" s="81"/>
      <c r="H93" s="20"/>
      <c r="I93" s="21"/>
      <c r="J93" s="20"/>
      <c r="K93" s="81"/>
      <c r="L93" s="82" t="s">
        <v>348</v>
      </c>
      <c r="M93" s="81"/>
      <c r="N93" s="82"/>
      <c r="O93" s="81"/>
      <c r="P93" s="82"/>
      <c r="Q93" s="81"/>
      <c r="R93" s="82"/>
      <c r="S93" s="81"/>
      <c r="T93" s="20"/>
      <c r="U93" s="81"/>
      <c r="V93" s="20" t="s">
        <v>348</v>
      </c>
      <c r="W93" s="21"/>
      <c r="X93" s="20" t="s">
        <v>348</v>
      </c>
      <c r="Y93" s="81"/>
      <c r="Z93" s="20" t="s">
        <v>348</v>
      </c>
      <c r="AA93" s="81"/>
      <c r="AB93" s="82">
        <v>34</v>
      </c>
      <c r="AC93" s="81">
        <f>AB93*1000/86</f>
        <v>395.3488372093023</v>
      </c>
      <c r="AD93" s="20" t="s">
        <v>348</v>
      </c>
      <c r="AE93" s="81"/>
      <c r="AF93" s="20"/>
      <c r="AG93" s="21"/>
      <c r="AH93" s="20" t="s">
        <v>348</v>
      </c>
      <c r="AI93" s="81"/>
      <c r="AJ93" s="20"/>
      <c r="AK93" s="21"/>
      <c r="AL93" s="20" t="s">
        <v>348</v>
      </c>
      <c r="AM93" s="21"/>
      <c r="AN93" s="22">
        <v>1</v>
      </c>
      <c r="AO93" s="21">
        <f t="shared" si="3"/>
        <v>395.3488372093023</v>
      </c>
      <c r="AP93" s="83">
        <v>0</v>
      </c>
      <c r="AQ93" s="84">
        <f t="shared" si="4"/>
        <v>395.3488372093023</v>
      </c>
    </row>
    <row r="94" spans="1:43" ht="12.75">
      <c r="A94" s="22">
        <v>91</v>
      </c>
      <c r="B94" s="25" t="s">
        <v>286</v>
      </c>
      <c r="C94" s="80" t="s">
        <v>127</v>
      </c>
      <c r="D94" s="20">
        <v>33</v>
      </c>
      <c r="E94" s="81">
        <f>D94*1000/69</f>
        <v>478.2608695652174</v>
      </c>
      <c r="F94" s="20"/>
      <c r="G94" s="81"/>
      <c r="H94" s="20"/>
      <c r="I94" s="21"/>
      <c r="J94" s="20"/>
      <c r="K94" s="21"/>
      <c r="L94" s="82" t="s">
        <v>348</v>
      </c>
      <c r="M94" s="81"/>
      <c r="N94" s="82"/>
      <c r="O94" s="81"/>
      <c r="P94" s="82"/>
      <c r="Q94" s="81"/>
      <c r="R94" s="82"/>
      <c r="S94" s="81"/>
      <c r="T94" s="20"/>
      <c r="U94" s="81"/>
      <c r="V94" s="20"/>
      <c r="W94" s="21"/>
      <c r="X94" s="20"/>
      <c r="Y94" s="81"/>
      <c r="Z94" s="20"/>
      <c r="AA94" s="82"/>
      <c r="AB94" s="82"/>
      <c r="AC94" s="81"/>
      <c r="AD94" s="20"/>
      <c r="AE94" s="81"/>
      <c r="AF94" s="20"/>
      <c r="AG94" s="21"/>
      <c r="AH94" s="20"/>
      <c r="AI94" s="81"/>
      <c r="AJ94" s="20"/>
      <c r="AK94" s="21"/>
      <c r="AL94" s="20"/>
      <c r="AM94" s="21"/>
      <c r="AN94" s="22">
        <v>1</v>
      </c>
      <c r="AO94" s="21">
        <f t="shared" si="3"/>
        <v>478.2608695652174</v>
      </c>
      <c r="AP94" s="83">
        <v>20</v>
      </c>
      <c r="AQ94" s="84">
        <f t="shared" si="4"/>
        <v>458.2608695652174</v>
      </c>
    </row>
    <row r="95" spans="1:43" ht="12.75">
      <c r="A95" s="22">
        <v>92</v>
      </c>
      <c r="B95" s="25" t="s">
        <v>367</v>
      </c>
      <c r="C95" s="80" t="s">
        <v>121</v>
      </c>
      <c r="D95" s="20"/>
      <c r="E95" s="81"/>
      <c r="F95" s="20"/>
      <c r="G95" s="81"/>
      <c r="H95" s="20"/>
      <c r="I95" s="21"/>
      <c r="J95" s="20"/>
      <c r="K95" s="21"/>
      <c r="L95" s="82">
        <v>51</v>
      </c>
      <c r="M95" s="81">
        <f>L95*1000/111</f>
        <v>459.4594594594595</v>
      </c>
      <c r="N95" s="82"/>
      <c r="O95" s="81"/>
      <c r="P95" s="82"/>
      <c r="Q95" s="81"/>
      <c r="R95" s="82"/>
      <c r="S95" s="81"/>
      <c r="T95" s="20"/>
      <c r="U95" s="81"/>
      <c r="V95" s="20"/>
      <c r="W95" s="21"/>
      <c r="X95" s="20"/>
      <c r="Y95" s="81"/>
      <c r="Z95" s="20"/>
      <c r="AA95" s="81"/>
      <c r="AB95" s="82"/>
      <c r="AC95" s="81"/>
      <c r="AD95" s="20"/>
      <c r="AE95" s="81"/>
      <c r="AF95" s="20"/>
      <c r="AG95" s="21"/>
      <c r="AH95" s="20"/>
      <c r="AI95" s="81"/>
      <c r="AJ95" s="20"/>
      <c r="AK95" s="21"/>
      <c r="AL95" s="20"/>
      <c r="AM95" s="21"/>
      <c r="AN95" s="22">
        <v>1</v>
      </c>
      <c r="AO95" s="21">
        <f t="shared" si="3"/>
        <v>459.4594594594595</v>
      </c>
      <c r="AP95" s="83">
        <v>0</v>
      </c>
      <c r="AQ95" s="84">
        <f t="shared" si="4"/>
        <v>459.4594594594595</v>
      </c>
    </row>
    <row r="96" spans="1:43" ht="12.75">
      <c r="A96" s="22">
        <v>93</v>
      </c>
      <c r="B96" s="25" t="s">
        <v>292</v>
      </c>
      <c r="C96" s="80" t="s">
        <v>123</v>
      </c>
      <c r="D96" s="20"/>
      <c r="E96" s="82"/>
      <c r="F96" s="20"/>
      <c r="G96" s="81"/>
      <c r="H96" s="20">
        <v>41</v>
      </c>
      <c r="I96" s="21">
        <f>H96*1000/81</f>
        <v>506.17283950617286</v>
      </c>
      <c r="J96" s="20"/>
      <c r="K96" s="21"/>
      <c r="L96" s="82" t="s">
        <v>348</v>
      </c>
      <c r="M96" s="81"/>
      <c r="N96" s="82"/>
      <c r="O96" s="81"/>
      <c r="P96" s="82"/>
      <c r="Q96" s="81"/>
      <c r="R96" s="82"/>
      <c r="S96" s="81"/>
      <c r="T96" s="20"/>
      <c r="U96" s="81"/>
      <c r="V96" s="20"/>
      <c r="W96" s="21"/>
      <c r="X96" s="20"/>
      <c r="Y96" s="81"/>
      <c r="Z96" s="20"/>
      <c r="AA96" s="82"/>
      <c r="AB96" s="82" t="s">
        <v>348</v>
      </c>
      <c r="AC96" s="81"/>
      <c r="AD96" s="20" t="s">
        <v>348</v>
      </c>
      <c r="AE96" s="81"/>
      <c r="AF96" s="20"/>
      <c r="AG96" s="21"/>
      <c r="AH96" s="20"/>
      <c r="AI96" s="21"/>
      <c r="AJ96" s="20"/>
      <c r="AK96" s="21"/>
      <c r="AL96" s="20"/>
      <c r="AM96" s="21"/>
      <c r="AN96" s="22">
        <v>1</v>
      </c>
      <c r="AO96" s="21">
        <f t="shared" si="3"/>
        <v>506.17283950617286</v>
      </c>
      <c r="AP96" s="83">
        <v>40</v>
      </c>
      <c r="AQ96" s="84">
        <f t="shared" si="4"/>
        <v>466.17283950617286</v>
      </c>
    </row>
    <row r="97" spans="1:43" ht="12.75">
      <c r="A97" s="22">
        <v>94</v>
      </c>
      <c r="B97" s="25" t="s">
        <v>41</v>
      </c>
      <c r="C97" s="80" t="s">
        <v>121</v>
      </c>
      <c r="D97" s="20"/>
      <c r="E97" s="82"/>
      <c r="F97" s="20"/>
      <c r="G97" s="81"/>
      <c r="H97" s="20"/>
      <c r="I97" s="21"/>
      <c r="J97" s="20"/>
      <c r="K97" s="81"/>
      <c r="L97" s="82">
        <v>55</v>
      </c>
      <c r="M97" s="81">
        <f>L97*1000/111</f>
        <v>495.4954954954955</v>
      </c>
      <c r="N97" s="82"/>
      <c r="O97" s="81"/>
      <c r="P97" s="82"/>
      <c r="Q97" s="81"/>
      <c r="R97" s="82"/>
      <c r="S97" s="81"/>
      <c r="T97" s="20"/>
      <c r="U97" s="81"/>
      <c r="V97" s="20"/>
      <c r="W97" s="21"/>
      <c r="X97" s="20"/>
      <c r="Y97" s="81"/>
      <c r="Z97" s="20"/>
      <c r="AA97" s="82"/>
      <c r="AB97" s="82" t="s">
        <v>348</v>
      </c>
      <c r="AC97" s="81"/>
      <c r="AD97" s="20" t="s">
        <v>348</v>
      </c>
      <c r="AE97" s="81"/>
      <c r="AF97" s="20"/>
      <c r="AG97" s="21"/>
      <c r="AH97" s="20"/>
      <c r="AI97" s="81"/>
      <c r="AJ97" s="20"/>
      <c r="AK97" s="21"/>
      <c r="AL97" s="20"/>
      <c r="AM97" s="21"/>
      <c r="AN97" s="22">
        <v>1</v>
      </c>
      <c r="AO97" s="21">
        <f t="shared" si="3"/>
        <v>495.4954954954955</v>
      </c>
      <c r="AP97" s="83">
        <v>0</v>
      </c>
      <c r="AQ97" s="84">
        <f t="shared" si="4"/>
        <v>495.4954954954955</v>
      </c>
    </row>
    <row r="98" spans="1:43" ht="12.75">
      <c r="A98" s="22"/>
      <c r="B98" s="25" t="s">
        <v>368</v>
      </c>
      <c r="C98" s="80" t="s">
        <v>121</v>
      </c>
      <c r="D98" s="20"/>
      <c r="E98" s="81"/>
      <c r="F98" s="20"/>
      <c r="G98" s="81"/>
      <c r="H98" s="20"/>
      <c r="I98" s="21"/>
      <c r="J98" s="20"/>
      <c r="K98" s="21"/>
      <c r="L98" s="82" t="s">
        <v>348</v>
      </c>
      <c r="M98" s="81"/>
      <c r="N98" s="82" t="s">
        <v>348</v>
      </c>
      <c r="O98" s="81"/>
      <c r="P98" s="82"/>
      <c r="Q98" s="81"/>
      <c r="R98" s="82"/>
      <c r="S98" s="81"/>
      <c r="T98" s="20"/>
      <c r="U98" s="81"/>
      <c r="V98" s="20"/>
      <c r="W98" s="81"/>
      <c r="X98" s="20"/>
      <c r="Y98" s="81"/>
      <c r="Z98" s="20"/>
      <c r="AA98" s="81"/>
      <c r="AB98" s="82" t="s">
        <v>348</v>
      </c>
      <c r="AC98" s="81"/>
      <c r="AD98" s="20"/>
      <c r="AE98" s="81"/>
      <c r="AF98" s="20"/>
      <c r="AG98" s="21"/>
      <c r="AH98" s="20"/>
      <c r="AI98" s="81"/>
      <c r="AJ98" s="20"/>
      <c r="AK98" s="21"/>
      <c r="AL98" s="20"/>
      <c r="AM98" s="21"/>
      <c r="AN98" s="22"/>
      <c r="AO98" s="21">
        <f t="shared" si="3"/>
        <v>0</v>
      </c>
      <c r="AP98" s="21"/>
      <c r="AQ98" s="90"/>
    </row>
    <row r="99" spans="1:43" ht="12.75">
      <c r="A99" s="22"/>
      <c r="B99" s="25" t="s">
        <v>369</v>
      </c>
      <c r="C99" s="80" t="s">
        <v>121</v>
      </c>
      <c r="D99" s="20"/>
      <c r="E99" s="81"/>
      <c r="F99" s="20"/>
      <c r="G99" s="81"/>
      <c r="H99" s="20"/>
      <c r="I99" s="21"/>
      <c r="J99" s="20"/>
      <c r="K99" s="21"/>
      <c r="L99" s="82"/>
      <c r="M99" s="81"/>
      <c r="N99" s="82"/>
      <c r="O99" s="81"/>
      <c r="P99" s="82"/>
      <c r="Q99" s="81"/>
      <c r="R99" s="82"/>
      <c r="S99" s="81"/>
      <c r="T99" s="20"/>
      <c r="U99" s="81"/>
      <c r="V99" s="20"/>
      <c r="W99" s="21"/>
      <c r="X99" s="20"/>
      <c r="Y99" s="81"/>
      <c r="Z99" s="20"/>
      <c r="AA99" s="81"/>
      <c r="AB99" s="82"/>
      <c r="AC99" s="81"/>
      <c r="AD99" s="20"/>
      <c r="AE99" s="81"/>
      <c r="AF99" s="20"/>
      <c r="AG99" s="21"/>
      <c r="AH99" s="20"/>
      <c r="AI99" s="81"/>
      <c r="AJ99" s="20"/>
      <c r="AK99" s="21"/>
      <c r="AL99" s="20" t="s">
        <v>348</v>
      </c>
      <c r="AM99" s="21"/>
      <c r="AN99" s="22"/>
      <c r="AO99" s="21">
        <f t="shared" si="3"/>
        <v>0</v>
      </c>
      <c r="AP99" s="21"/>
      <c r="AQ99" s="90"/>
    </row>
    <row r="100" spans="1:43" ht="12.75">
      <c r="A100" s="22"/>
      <c r="B100" s="25" t="s">
        <v>370</v>
      </c>
      <c r="C100" s="80" t="s">
        <v>121</v>
      </c>
      <c r="D100" s="20"/>
      <c r="E100" s="81"/>
      <c r="F100" s="20"/>
      <c r="G100" s="81"/>
      <c r="H100" s="20"/>
      <c r="I100" s="21"/>
      <c r="J100" s="20"/>
      <c r="K100" s="21"/>
      <c r="L100" s="82"/>
      <c r="M100" s="81"/>
      <c r="N100" s="82"/>
      <c r="O100" s="81"/>
      <c r="P100" s="82"/>
      <c r="Q100" s="81"/>
      <c r="R100" s="82"/>
      <c r="S100" s="81"/>
      <c r="T100" s="20"/>
      <c r="U100" s="81"/>
      <c r="V100" s="20"/>
      <c r="W100" s="21"/>
      <c r="X100" s="20"/>
      <c r="Y100" s="81"/>
      <c r="Z100" s="20"/>
      <c r="AA100" s="81"/>
      <c r="AB100" s="82"/>
      <c r="AC100" s="81"/>
      <c r="AD100" s="20"/>
      <c r="AE100" s="81"/>
      <c r="AF100" s="20"/>
      <c r="AG100" s="21"/>
      <c r="AH100" s="20"/>
      <c r="AI100" s="81"/>
      <c r="AJ100" s="20"/>
      <c r="AK100" s="21"/>
      <c r="AL100" s="20"/>
      <c r="AM100" s="21"/>
      <c r="AN100" s="22"/>
      <c r="AO100" s="21">
        <f t="shared" si="3"/>
        <v>0</v>
      </c>
      <c r="AP100" s="21"/>
      <c r="AQ100" s="90"/>
    </row>
    <row r="101" spans="1:43" ht="12.75">
      <c r="A101" s="22"/>
      <c r="B101" s="25" t="s">
        <v>371</v>
      </c>
      <c r="C101" s="80" t="s">
        <v>123</v>
      </c>
      <c r="D101" s="20"/>
      <c r="E101" s="81"/>
      <c r="F101" s="20" t="s">
        <v>348</v>
      </c>
      <c r="G101" s="81"/>
      <c r="H101" s="20"/>
      <c r="I101" s="21"/>
      <c r="J101" s="20"/>
      <c r="K101" s="81"/>
      <c r="L101" s="82"/>
      <c r="M101" s="81"/>
      <c r="N101" s="82"/>
      <c r="O101" s="81"/>
      <c r="P101" s="82"/>
      <c r="Q101" s="81"/>
      <c r="R101" s="82"/>
      <c r="S101" s="81"/>
      <c r="T101" s="20"/>
      <c r="U101" s="81"/>
      <c r="V101" s="20"/>
      <c r="W101" s="21"/>
      <c r="X101" s="20"/>
      <c r="Y101" s="81"/>
      <c r="Z101" s="20"/>
      <c r="AA101" s="81"/>
      <c r="AB101" s="82"/>
      <c r="AC101" s="81"/>
      <c r="AD101" s="20"/>
      <c r="AE101" s="81"/>
      <c r="AF101" s="20"/>
      <c r="AG101" s="21"/>
      <c r="AH101" s="20"/>
      <c r="AI101" s="81"/>
      <c r="AJ101" s="20"/>
      <c r="AK101" s="21"/>
      <c r="AL101" s="20"/>
      <c r="AM101" s="21"/>
      <c r="AN101" s="22"/>
      <c r="AO101" s="21">
        <f t="shared" si="3"/>
        <v>0</v>
      </c>
      <c r="AP101" s="21"/>
      <c r="AQ101" s="90"/>
    </row>
    <row r="102" spans="1:43" ht="12.75">
      <c r="A102" s="22"/>
      <c r="B102" s="25" t="s">
        <v>372</v>
      </c>
      <c r="C102" s="80" t="s">
        <v>123</v>
      </c>
      <c r="D102" s="20"/>
      <c r="E102" s="81"/>
      <c r="F102" s="20"/>
      <c r="G102" s="81"/>
      <c r="H102" s="20" t="s">
        <v>348</v>
      </c>
      <c r="I102" s="21"/>
      <c r="J102" s="20"/>
      <c r="K102" s="21"/>
      <c r="L102" s="82" t="s">
        <v>348</v>
      </c>
      <c r="M102" s="81"/>
      <c r="N102" s="82"/>
      <c r="O102" s="81"/>
      <c r="P102" s="82"/>
      <c r="Q102" s="81"/>
      <c r="R102" s="82"/>
      <c r="S102" s="81"/>
      <c r="T102" s="20"/>
      <c r="U102" s="81"/>
      <c r="V102" s="20"/>
      <c r="W102" s="21"/>
      <c r="X102" s="20"/>
      <c r="Y102" s="81"/>
      <c r="Z102" s="20"/>
      <c r="AA102" s="81"/>
      <c r="AB102" s="82"/>
      <c r="AC102" s="81"/>
      <c r="AD102" s="20"/>
      <c r="AE102" s="81"/>
      <c r="AF102" s="20"/>
      <c r="AG102" s="21"/>
      <c r="AH102" s="20"/>
      <c r="AI102" s="81"/>
      <c r="AJ102" s="20"/>
      <c r="AK102" s="21"/>
      <c r="AL102" s="20"/>
      <c r="AM102" s="21"/>
      <c r="AN102" s="22"/>
      <c r="AO102" s="21">
        <f t="shared" si="3"/>
        <v>0</v>
      </c>
      <c r="AP102" s="21"/>
      <c r="AQ102" s="90"/>
    </row>
    <row r="103" spans="1:43" ht="12.75">
      <c r="A103" s="22"/>
      <c r="B103" s="25" t="s">
        <v>203</v>
      </c>
      <c r="C103" s="80" t="s">
        <v>352</v>
      </c>
      <c r="D103" s="20"/>
      <c r="E103" s="81"/>
      <c r="F103" s="20"/>
      <c r="G103" s="81"/>
      <c r="H103" s="20"/>
      <c r="I103" s="21"/>
      <c r="J103" s="20"/>
      <c r="K103" s="21"/>
      <c r="L103" s="82"/>
      <c r="M103" s="81"/>
      <c r="N103" s="82"/>
      <c r="O103" s="81"/>
      <c r="P103" s="82"/>
      <c r="Q103" s="81"/>
      <c r="R103" s="82"/>
      <c r="S103" s="81"/>
      <c r="T103" s="20"/>
      <c r="U103" s="81"/>
      <c r="V103" s="20"/>
      <c r="W103" s="21"/>
      <c r="X103" s="20"/>
      <c r="Y103" s="81"/>
      <c r="Z103" s="20"/>
      <c r="AA103" s="81"/>
      <c r="AB103" s="82"/>
      <c r="AC103" s="81"/>
      <c r="AD103" s="20"/>
      <c r="AE103" s="81"/>
      <c r="AF103" s="20"/>
      <c r="AG103" s="21"/>
      <c r="AH103" s="20"/>
      <c r="AI103" s="81"/>
      <c r="AJ103" s="20"/>
      <c r="AK103" s="21"/>
      <c r="AL103" s="20"/>
      <c r="AM103" s="21"/>
      <c r="AN103" s="22"/>
      <c r="AO103" s="21">
        <f t="shared" si="3"/>
        <v>0</v>
      </c>
      <c r="AP103" s="21"/>
      <c r="AQ103" s="90"/>
    </row>
    <row r="104" spans="1:43" ht="12.75">
      <c r="A104" s="22"/>
      <c r="B104" s="25" t="s">
        <v>204</v>
      </c>
      <c r="C104" s="80" t="s">
        <v>125</v>
      </c>
      <c r="D104" s="20"/>
      <c r="E104" s="81"/>
      <c r="F104" s="20"/>
      <c r="G104" s="81"/>
      <c r="H104" s="20"/>
      <c r="I104" s="21"/>
      <c r="J104" s="20"/>
      <c r="K104" s="21"/>
      <c r="L104" s="82" t="s">
        <v>348</v>
      </c>
      <c r="M104" s="81"/>
      <c r="N104" s="82" t="s">
        <v>348</v>
      </c>
      <c r="O104" s="81"/>
      <c r="P104" s="82"/>
      <c r="Q104" s="81"/>
      <c r="R104" s="82"/>
      <c r="S104" s="81"/>
      <c r="T104" s="20"/>
      <c r="U104" s="81"/>
      <c r="V104" s="20"/>
      <c r="W104" s="21"/>
      <c r="X104" s="20"/>
      <c r="Y104" s="81"/>
      <c r="Z104" s="20"/>
      <c r="AA104" s="81"/>
      <c r="AB104" s="82"/>
      <c r="AC104" s="81"/>
      <c r="AD104" s="20"/>
      <c r="AE104" s="81"/>
      <c r="AF104" s="20"/>
      <c r="AG104" s="21"/>
      <c r="AH104" s="20"/>
      <c r="AI104" s="81"/>
      <c r="AJ104" s="20"/>
      <c r="AK104" s="21"/>
      <c r="AL104" s="20"/>
      <c r="AM104" s="21"/>
      <c r="AN104" s="22"/>
      <c r="AO104" s="21">
        <f t="shared" si="3"/>
        <v>0</v>
      </c>
      <c r="AP104" s="21"/>
      <c r="AQ104" s="90"/>
    </row>
    <row r="105" spans="1:43" ht="12.75">
      <c r="A105" s="22"/>
      <c r="B105" s="25" t="s">
        <v>373</v>
      </c>
      <c r="C105" s="80" t="s">
        <v>121</v>
      </c>
      <c r="D105" s="20"/>
      <c r="E105" s="81"/>
      <c r="F105" s="20"/>
      <c r="G105" s="81"/>
      <c r="H105" s="20"/>
      <c r="I105" s="21"/>
      <c r="J105" s="20"/>
      <c r="K105" s="21"/>
      <c r="L105" s="82"/>
      <c r="M105" s="81"/>
      <c r="N105" s="82"/>
      <c r="O105" s="81"/>
      <c r="P105" s="82"/>
      <c r="Q105" s="81"/>
      <c r="R105" s="82"/>
      <c r="S105" s="81"/>
      <c r="T105" s="20"/>
      <c r="U105" s="81"/>
      <c r="V105" s="20"/>
      <c r="W105" s="21"/>
      <c r="X105" s="20"/>
      <c r="Y105" s="81"/>
      <c r="Z105" s="20"/>
      <c r="AA105" s="81"/>
      <c r="AB105" s="82"/>
      <c r="AC105" s="81"/>
      <c r="AD105" s="20"/>
      <c r="AE105" s="81"/>
      <c r="AF105" s="20"/>
      <c r="AG105" s="21"/>
      <c r="AH105" s="20"/>
      <c r="AI105" s="81"/>
      <c r="AJ105" s="20"/>
      <c r="AK105" s="21"/>
      <c r="AL105" s="20"/>
      <c r="AM105" s="21"/>
      <c r="AN105" s="22"/>
      <c r="AO105" s="21">
        <f t="shared" si="3"/>
        <v>0</v>
      </c>
      <c r="AP105" s="21"/>
      <c r="AQ105" s="90"/>
    </row>
    <row r="106" spans="1:43" ht="12.75">
      <c r="A106" s="22"/>
      <c r="B106" s="25" t="s">
        <v>374</v>
      </c>
      <c r="C106" s="80" t="s">
        <v>123</v>
      </c>
      <c r="D106" s="20"/>
      <c r="E106" s="82"/>
      <c r="F106" s="20"/>
      <c r="G106" s="85"/>
      <c r="H106" s="20"/>
      <c r="I106" s="22"/>
      <c r="J106" s="20"/>
      <c r="K106" s="22"/>
      <c r="L106" s="82"/>
      <c r="M106" s="81"/>
      <c r="N106" s="82" t="s">
        <v>348</v>
      </c>
      <c r="O106" s="81"/>
      <c r="P106" s="82"/>
      <c r="Q106" s="81"/>
      <c r="R106" s="82"/>
      <c r="S106" s="81"/>
      <c r="T106" s="20"/>
      <c r="U106" s="85"/>
      <c r="V106" s="20"/>
      <c r="W106" s="22"/>
      <c r="X106" s="20"/>
      <c r="Y106" s="85"/>
      <c r="Z106" s="20"/>
      <c r="AA106" s="82"/>
      <c r="AB106" s="82"/>
      <c r="AC106" s="81"/>
      <c r="AD106" s="20"/>
      <c r="AE106" s="85"/>
      <c r="AF106" s="20"/>
      <c r="AG106" s="22"/>
      <c r="AH106" s="20" t="s">
        <v>348</v>
      </c>
      <c r="AI106" s="85"/>
      <c r="AJ106" s="20"/>
      <c r="AK106" s="22"/>
      <c r="AL106" s="20"/>
      <c r="AM106" s="22"/>
      <c r="AN106" s="22"/>
      <c r="AO106" s="21">
        <f t="shared" si="3"/>
        <v>0</v>
      </c>
      <c r="AP106" s="21"/>
      <c r="AQ106" s="90"/>
    </row>
    <row r="107" spans="1:43" ht="12.75">
      <c r="A107" s="22"/>
      <c r="B107" s="25" t="s">
        <v>375</v>
      </c>
      <c r="C107" s="80" t="s">
        <v>121</v>
      </c>
      <c r="D107" s="20"/>
      <c r="E107" s="81"/>
      <c r="F107" s="20"/>
      <c r="G107" s="81"/>
      <c r="H107" s="20"/>
      <c r="I107" s="21"/>
      <c r="J107" s="20"/>
      <c r="K107" s="81"/>
      <c r="L107" s="82"/>
      <c r="M107" s="81"/>
      <c r="N107" s="82" t="s">
        <v>348</v>
      </c>
      <c r="O107" s="81"/>
      <c r="P107" s="82"/>
      <c r="Q107" s="81"/>
      <c r="R107" s="82"/>
      <c r="S107" s="81"/>
      <c r="T107" s="20"/>
      <c r="U107" s="81"/>
      <c r="V107" s="20"/>
      <c r="W107" s="21"/>
      <c r="X107" s="20"/>
      <c r="Y107" s="81"/>
      <c r="Z107" s="20"/>
      <c r="AA107" s="81"/>
      <c r="AB107" s="82"/>
      <c r="AC107" s="81"/>
      <c r="AD107" s="20"/>
      <c r="AE107" s="81"/>
      <c r="AF107" s="20"/>
      <c r="AG107" s="21"/>
      <c r="AH107" s="20"/>
      <c r="AI107" s="81"/>
      <c r="AJ107" s="20"/>
      <c r="AK107" s="21"/>
      <c r="AL107" s="20"/>
      <c r="AM107" s="21"/>
      <c r="AN107" s="22"/>
      <c r="AO107" s="21">
        <f t="shared" si="3"/>
        <v>0</v>
      </c>
      <c r="AP107" s="21"/>
      <c r="AQ107" s="90"/>
    </row>
    <row r="108" spans="1:43" ht="12.75">
      <c r="A108" s="22"/>
      <c r="B108" s="25" t="s">
        <v>376</v>
      </c>
      <c r="C108" s="80" t="s">
        <v>123</v>
      </c>
      <c r="D108" s="20"/>
      <c r="E108" s="81"/>
      <c r="F108" s="20"/>
      <c r="G108" s="81"/>
      <c r="H108" s="20"/>
      <c r="I108" s="21"/>
      <c r="J108" s="20" t="s">
        <v>348</v>
      </c>
      <c r="K108" s="81"/>
      <c r="L108" s="82"/>
      <c r="M108" s="81"/>
      <c r="N108" s="82"/>
      <c r="O108" s="81"/>
      <c r="P108" s="82"/>
      <c r="Q108" s="81"/>
      <c r="R108" s="82" t="s">
        <v>348</v>
      </c>
      <c r="S108" s="81"/>
      <c r="T108" s="20"/>
      <c r="U108" s="81"/>
      <c r="V108" s="20"/>
      <c r="W108" s="81"/>
      <c r="X108" s="20"/>
      <c r="Y108" s="81"/>
      <c r="Z108" s="20"/>
      <c r="AA108" s="81"/>
      <c r="AB108" s="82"/>
      <c r="AC108" s="81"/>
      <c r="AD108" s="20"/>
      <c r="AE108" s="81"/>
      <c r="AF108" s="20"/>
      <c r="AG108" s="21"/>
      <c r="AH108" s="20"/>
      <c r="AI108" s="81"/>
      <c r="AJ108" s="20"/>
      <c r="AK108" s="21"/>
      <c r="AL108" s="20"/>
      <c r="AM108" s="21"/>
      <c r="AN108" s="22"/>
      <c r="AO108" s="21">
        <f t="shared" si="3"/>
        <v>0</v>
      </c>
      <c r="AP108" s="21"/>
      <c r="AQ108" s="90"/>
    </row>
    <row r="109" spans="1:43" ht="12.75">
      <c r="A109" s="22"/>
      <c r="B109" s="25" t="s">
        <v>66</v>
      </c>
      <c r="C109" s="80" t="s">
        <v>121</v>
      </c>
      <c r="D109" s="20"/>
      <c r="E109" s="82"/>
      <c r="F109" s="20"/>
      <c r="G109" s="81"/>
      <c r="H109" s="20" t="s">
        <v>348</v>
      </c>
      <c r="I109" s="21"/>
      <c r="J109" s="20"/>
      <c r="K109" s="21"/>
      <c r="L109" s="82" t="s">
        <v>348</v>
      </c>
      <c r="M109" s="81"/>
      <c r="N109" s="82"/>
      <c r="O109" s="81"/>
      <c r="P109" s="82"/>
      <c r="Q109" s="81"/>
      <c r="R109" s="82"/>
      <c r="S109" s="81"/>
      <c r="T109" s="20"/>
      <c r="U109" s="81"/>
      <c r="V109" s="20" t="s">
        <v>348</v>
      </c>
      <c r="W109" s="81"/>
      <c r="X109" s="20" t="s">
        <v>348</v>
      </c>
      <c r="Y109" s="81"/>
      <c r="Z109" s="20"/>
      <c r="AA109" s="82"/>
      <c r="AB109" s="82" t="s">
        <v>348</v>
      </c>
      <c r="AC109" s="81"/>
      <c r="AD109" s="20" t="s">
        <v>348</v>
      </c>
      <c r="AE109" s="81"/>
      <c r="AF109" s="20"/>
      <c r="AG109" s="21"/>
      <c r="AH109" s="20"/>
      <c r="AI109" s="81"/>
      <c r="AJ109" s="20"/>
      <c r="AK109" s="21"/>
      <c r="AL109" s="20"/>
      <c r="AM109" s="21"/>
      <c r="AN109" s="22"/>
      <c r="AO109" s="21">
        <f t="shared" si="3"/>
        <v>0</v>
      </c>
      <c r="AP109" s="21"/>
      <c r="AQ109" s="90"/>
    </row>
    <row r="110" spans="1:43" ht="12.75">
      <c r="A110" s="22"/>
      <c r="B110" s="25" t="s">
        <v>210</v>
      </c>
      <c r="C110" s="80" t="s">
        <v>352</v>
      </c>
      <c r="D110" s="20"/>
      <c r="E110" s="82"/>
      <c r="F110" s="20"/>
      <c r="G110" s="81"/>
      <c r="H110" s="20"/>
      <c r="I110" s="21"/>
      <c r="J110" s="20"/>
      <c r="K110" s="21"/>
      <c r="L110" s="82"/>
      <c r="M110" s="81"/>
      <c r="N110" s="82"/>
      <c r="O110" s="81"/>
      <c r="P110" s="82"/>
      <c r="Q110" s="81"/>
      <c r="R110" s="82"/>
      <c r="S110" s="81"/>
      <c r="T110" s="20"/>
      <c r="U110" s="81"/>
      <c r="V110" s="20"/>
      <c r="W110" s="21"/>
      <c r="X110" s="20"/>
      <c r="Y110" s="81"/>
      <c r="Z110" s="20"/>
      <c r="AA110" s="82"/>
      <c r="AB110" s="82"/>
      <c r="AC110" s="81"/>
      <c r="AD110" s="20"/>
      <c r="AE110" s="81"/>
      <c r="AF110" s="20"/>
      <c r="AG110" s="21"/>
      <c r="AH110" s="20"/>
      <c r="AI110" s="81"/>
      <c r="AJ110" s="20"/>
      <c r="AK110" s="21"/>
      <c r="AL110" s="20"/>
      <c r="AM110" s="21"/>
      <c r="AN110" s="22"/>
      <c r="AO110" s="21">
        <f t="shared" si="3"/>
        <v>0</v>
      </c>
      <c r="AP110" s="21"/>
      <c r="AQ110" s="90"/>
    </row>
    <row r="111" spans="1:43" ht="12.75">
      <c r="A111" s="22"/>
      <c r="B111" s="25" t="s">
        <v>157</v>
      </c>
      <c r="C111" s="80" t="s">
        <v>123</v>
      </c>
      <c r="D111" s="20"/>
      <c r="E111" s="81"/>
      <c r="F111" s="20"/>
      <c r="G111" s="81"/>
      <c r="H111" s="20"/>
      <c r="I111" s="21"/>
      <c r="J111" s="20" t="s">
        <v>348</v>
      </c>
      <c r="K111" s="21"/>
      <c r="L111" s="82"/>
      <c r="M111" s="81"/>
      <c r="N111" s="82"/>
      <c r="O111" s="81"/>
      <c r="P111" s="82"/>
      <c r="Q111" s="81"/>
      <c r="R111" s="82"/>
      <c r="S111" s="81"/>
      <c r="T111" s="20"/>
      <c r="U111" s="81"/>
      <c r="V111" s="20"/>
      <c r="W111" s="21"/>
      <c r="X111" s="20"/>
      <c r="Y111" s="81"/>
      <c r="Z111" s="20"/>
      <c r="AA111" s="81"/>
      <c r="AB111" s="82"/>
      <c r="AC111" s="81"/>
      <c r="AD111" s="20"/>
      <c r="AE111" s="81"/>
      <c r="AF111" s="20"/>
      <c r="AG111" s="21"/>
      <c r="AH111" s="20"/>
      <c r="AI111" s="81"/>
      <c r="AJ111" s="20"/>
      <c r="AK111" s="21"/>
      <c r="AL111" s="20"/>
      <c r="AM111" s="21"/>
      <c r="AN111" s="22"/>
      <c r="AO111" s="21">
        <f t="shared" si="3"/>
        <v>0</v>
      </c>
      <c r="AP111" s="21"/>
      <c r="AQ111" s="90"/>
    </row>
    <row r="112" spans="1:43" ht="12.75">
      <c r="A112" s="22"/>
      <c r="B112" s="25" t="s">
        <v>377</v>
      </c>
      <c r="C112" s="80" t="s">
        <v>123</v>
      </c>
      <c r="D112" s="20"/>
      <c r="E112" s="82"/>
      <c r="F112" s="20"/>
      <c r="G112" s="81"/>
      <c r="H112" s="20" t="s">
        <v>348</v>
      </c>
      <c r="I112" s="21"/>
      <c r="J112" s="20"/>
      <c r="K112" s="21"/>
      <c r="L112" s="82"/>
      <c r="M112" s="81"/>
      <c r="N112" s="82"/>
      <c r="O112" s="81"/>
      <c r="P112" s="82"/>
      <c r="Q112" s="81"/>
      <c r="R112" s="82"/>
      <c r="S112" s="81"/>
      <c r="T112" s="20"/>
      <c r="U112" s="81"/>
      <c r="V112" s="20"/>
      <c r="W112" s="21"/>
      <c r="X112" s="20"/>
      <c r="Y112" s="81"/>
      <c r="Z112" s="20"/>
      <c r="AA112" s="82"/>
      <c r="AB112" s="82"/>
      <c r="AC112" s="81"/>
      <c r="AD112" s="20"/>
      <c r="AE112" s="81"/>
      <c r="AF112" s="20"/>
      <c r="AG112" s="21"/>
      <c r="AH112" s="20"/>
      <c r="AI112" s="81"/>
      <c r="AJ112" s="20"/>
      <c r="AK112" s="21"/>
      <c r="AL112" s="20"/>
      <c r="AM112" s="21"/>
      <c r="AN112" s="22"/>
      <c r="AO112" s="21">
        <f t="shared" si="3"/>
        <v>0</v>
      </c>
      <c r="AP112" s="21"/>
      <c r="AQ112" s="90"/>
    </row>
    <row r="113" spans="1:43" ht="12.75">
      <c r="A113" s="22"/>
      <c r="B113" s="25" t="s">
        <v>378</v>
      </c>
      <c r="C113" s="80" t="s">
        <v>121</v>
      </c>
      <c r="D113" s="20"/>
      <c r="E113" s="82"/>
      <c r="F113" s="20"/>
      <c r="G113" s="81"/>
      <c r="H113" s="20"/>
      <c r="I113" s="21"/>
      <c r="J113" s="20"/>
      <c r="K113" s="21"/>
      <c r="L113" s="82"/>
      <c r="M113" s="81"/>
      <c r="N113" s="82"/>
      <c r="O113" s="81"/>
      <c r="P113" s="82"/>
      <c r="Q113" s="81"/>
      <c r="R113" s="82"/>
      <c r="S113" s="81"/>
      <c r="T113" s="20"/>
      <c r="U113" s="81"/>
      <c r="V113" s="20"/>
      <c r="W113" s="21"/>
      <c r="X113" s="20"/>
      <c r="Y113" s="81"/>
      <c r="Z113" s="20"/>
      <c r="AA113" s="82"/>
      <c r="AB113" s="82"/>
      <c r="AC113" s="81"/>
      <c r="AD113" s="20"/>
      <c r="AE113" s="81"/>
      <c r="AF113" s="20"/>
      <c r="AG113" s="21"/>
      <c r="AH113" s="20"/>
      <c r="AI113" s="81"/>
      <c r="AJ113" s="20"/>
      <c r="AK113" s="21"/>
      <c r="AL113" s="20"/>
      <c r="AM113" s="21"/>
      <c r="AN113" s="22"/>
      <c r="AO113" s="21">
        <f t="shared" si="3"/>
        <v>0</v>
      </c>
      <c r="AP113" s="21"/>
      <c r="AQ113" s="90"/>
    </row>
    <row r="114" spans="1:43" ht="12.75">
      <c r="A114" s="22"/>
      <c r="B114" s="25" t="s">
        <v>379</v>
      </c>
      <c r="C114" s="80" t="s">
        <v>123</v>
      </c>
      <c r="D114" s="20"/>
      <c r="E114" s="82"/>
      <c r="F114" s="20"/>
      <c r="G114" s="81"/>
      <c r="H114" s="20"/>
      <c r="I114" s="21"/>
      <c r="J114" s="25"/>
      <c r="K114" s="21"/>
      <c r="L114" s="82"/>
      <c r="M114" s="81"/>
      <c r="N114" s="82"/>
      <c r="O114" s="81"/>
      <c r="P114" s="82"/>
      <c r="Q114" s="81"/>
      <c r="R114" s="82"/>
      <c r="S114" s="81"/>
      <c r="T114" s="20"/>
      <c r="U114" s="81"/>
      <c r="V114" s="20"/>
      <c r="W114" s="21"/>
      <c r="X114" s="20"/>
      <c r="Y114" s="81"/>
      <c r="Z114" s="20"/>
      <c r="AA114" s="82"/>
      <c r="AB114" s="82"/>
      <c r="AC114" s="81"/>
      <c r="AD114" s="20"/>
      <c r="AE114" s="81"/>
      <c r="AF114" s="20"/>
      <c r="AG114" s="21"/>
      <c r="AH114" s="20"/>
      <c r="AI114" s="81"/>
      <c r="AJ114" s="25"/>
      <c r="AK114" s="21"/>
      <c r="AL114" s="25"/>
      <c r="AM114" s="21"/>
      <c r="AN114" s="22"/>
      <c r="AO114" s="21">
        <f t="shared" si="3"/>
        <v>0</v>
      </c>
      <c r="AP114" s="21"/>
      <c r="AQ114" s="90"/>
    </row>
    <row r="115" spans="1:43" ht="12.75">
      <c r="A115" s="22"/>
      <c r="B115" s="25" t="s">
        <v>380</v>
      </c>
      <c r="C115" s="80" t="s">
        <v>125</v>
      </c>
      <c r="D115" s="20" t="s">
        <v>348</v>
      </c>
      <c r="E115" s="82"/>
      <c r="F115" s="20"/>
      <c r="G115" s="81"/>
      <c r="H115" s="20"/>
      <c r="I115" s="21"/>
      <c r="J115" s="20"/>
      <c r="K115" s="21"/>
      <c r="L115" s="82"/>
      <c r="M115" s="81"/>
      <c r="N115" s="82"/>
      <c r="O115" s="81"/>
      <c r="P115" s="82"/>
      <c r="Q115" s="81"/>
      <c r="R115" s="82"/>
      <c r="S115" s="81"/>
      <c r="T115" s="20"/>
      <c r="U115" s="81"/>
      <c r="V115" s="20"/>
      <c r="W115" s="21"/>
      <c r="X115" s="20"/>
      <c r="Y115" s="81"/>
      <c r="Z115" s="20"/>
      <c r="AA115" s="82"/>
      <c r="AB115" s="82"/>
      <c r="AC115" s="81"/>
      <c r="AD115" s="20"/>
      <c r="AE115" s="81"/>
      <c r="AF115" s="20"/>
      <c r="AG115" s="21"/>
      <c r="AH115" s="20"/>
      <c r="AI115" s="81"/>
      <c r="AJ115" s="20"/>
      <c r="AK115" s="21"/>
      <c r="AL115" s="20"/>
      <c r="AM115" s="21"/>
      <c r="AN115" s="22"/>
      <c r="AO115" s="21">
        <f t="shared" si="3"/>
        <v>0</v>
      </c>
      <c r="AP115" s="21"/>
      <c r="AQ115" s="90"/>
    </row>
    <row r="116" spans="1:43" ht="12.75">
      <c r="A116" s="22"/>
      <c r="B116" s="25" t="s">
        <v>381</v>
      </c>
      <c r="C116" s="80" t="s">
        <v>125</v>
      </c>
      <c r="D116" s="20" t="s">
        <v>348</v>
      </c>
      <c r="E116" s="82"/>
      <c r="F116" s="20"/>
      <c r="G116" s="81"/>
      <c r="H116" s="20"/>
      <c r="I116" s="21"/>
      <c r="J116" s="20"/>
      <c r="K116" s="21"/>
      <c r="L116" s="82"/>
      <c r="M116" s="81"/>
      <c r="N116" s="82"/>
      <c r="O116" s="81"/>
      <c r="P116" s="82"/>
      <c r="Q116" s="81"/>
      <c r="R116" s="82"/>
      <c r="S116" s="81"/>
      <c r="T116" s="20"/>
      <c r="U116" s="81"/>
      <c r="V116" s="20"/>
      <c r="W116" s="21"/>
      <c r="X116" s="20"/>
      <c r="Y116" s="81"/>
      <c r="Z116" s="20"/>
      <c r="AA116" s="82"/>
      <c r="AB116" s="82"/>
      <c r="AC116" s="81"/>
      <c r="AD116" s="20"/>
      <c r="AE116" s="81"/>
      <c r="AF116" s="20"/>
      <c r="AG116" s="21"/>
      <c r="AH116" s="20"/>
      <c r="AI116" s="81"/>
      <c r="AJ116" s="20"/>
      <c r="AK116" s="21"/>
      <c r="AL116" s="20"/>
      <c r="AM116" s="21"/>
      <c r="AN116" s="22"/>
      <c r="AO116" s="21">
        <f t="shared" si="3"/>
        <v>0</v>
      </c>
      <c r="AP116" s="21"/>
      <c r="AQ116" s="90"/>
    </row>
    <row r="117" spans="1:43" ht="12.75">
      <c r="A117" s="22"/>
      <c r="B117" s="25" t="s">
        <v>237</v>
      </c>
      <c r="C117" s="80" t="s">
        <v>123</v>
      </c>
      <c r="D117" s="20"/>
      <c r="E117" s="82"/>
      <c r="F117" s="20"/>
      <c r="G117" s="81"/>
      <c r="H117" s="20"/>
      <c r="I117" s="21"/>
      <c r="J117" s="20"/>
      <c r="K117" s="21"/>
      <c r="L117" s="82" t="s">
        <v>348</v>
      </c>
      <c r="M117" s="81"/>
      <c r="N117" s="82"/>
      <c r="O117" s="81"/>
      <c r="P117" s="82" t="s">
        <v>348</v>
      </c>
      <c r="Q117" s="81"/>
      <c r="R117" s="82" t="s">
        <v>348</v>
      </c>
      <c r="S117" s="81"/>
      <c r="T117" s="20"/>
      <c r="U117" s="81"/>
      <c r="V117" s="20"/>
      <c r="W117" s="21"/>
      <c r="X117" s="20"/>
      <c r="Y117" s="81"/>
      <c r="Z117" s="20"/>
      <c r="AA117" s="82"/>
      <c r="AB117" s="82"/>
      <c r="AC117" s="81"/>
      <c r="AD117" s="20"/>
      <c r="AE117" s="81"/>
      <c r="AF117" s="20"/>
      <c r="AG117" s="21"/>
      <c r="AH117" s="20"/>
      <c r="AI117" s="81"/>
      <c r="AJ117" s="20"/>
      <c r="AK117" s="21"/>
      <c r="AL117" s="20"/>
      <c r="AM117" s="21"/>
      <c r="AN117" s="22"/>
      <c r="AO117" s="21">
        <f t="shared" si="3"/>
        <v>0</v>
      </c>
      <c r="AP117" s="21"/>
      <c r="AQ117" s="90"/>
    </row>
    <row r="118" spans="1:43" ht="12.75">
      <c r="A118" s="22"/>
      <c r="B118" s="25" t="s">
        <v>68</v>
      </c>
      <c r="C118" s="80" t="s">
        <v>121</v>
      </c>
      <c r="D118" s="20"/>
      <c r="E118" s="82"/>
      <c r="F118" s="20"/>
      <c r="G118" s="81"/>
      <c r="H118" s="20"/>
      <c r="I118" s="21"/>
      <c r="J118" s="20"/>
      <c r="K118" s="21"/>
      <c r="L118" s="82"/>
      <c r="M118" s="81"/>
      <c r="N118" s="82"/>
      <c r="O118" s="81"/>
      <c r="P118" s="82" t="s">
        <v>348</v>
      </c>
      <c r="Q118" s="81"/>
      <c r="R118" s="82"/>
      <c r="S118" s="81"/>
      <c r="T118" s="20"/>
      <c r="U118" s="81"/>
      <c r="V118" s="20" t="s">
        <v>348</v>
      </c>
      <c r="W118" s="21"/>
      <c r="X118" s="20"/>
      <c r="Y118" s="81"/>
      <c r="Z118" s="20"/>
      <c r="AA118" s="82"/>
      <c r="AB118" s="82"/>
      <c r="AC118" s="81"/>
      <c r="AD118" s="20"/>
      <c r="AE118" s="81"/>
      <c r="AF118" s="20"/>
      <c r="AG118" s="21"/>
      <c r="AH118" s="20"/>
      <c r="AI118" s="81"/>
      <c r="AJ118" s="20"/>
      <c r="AK118" s="21"/>
      <c r="AL118" s="20"/>
      <c r="AM118" s="21"/>
      <c r="AN118" s="22"/>
      <c r="AO118" s="21">
        <f t="shared" si="3"/>
        <v>0</v>
      </c>
      <c r="AP118" s="21"/>
      <c r="AQ118" s="90"/>
    </row>
    <row r="119" spans="1:43" ht="12.75">
      <c r="A119" s="22"/>
      <c r="B119" s="25" t="s">
        <v>216</v>
      </c>
      <c r="C119" s="80" t="s">
        <v>352</v>
      </c>
      <c r="D119" s="20"/>
      <c r="E119" s="82"/>
      <c r="F119" s="20"/>
      <c r="G119" s="81"/>
      <c r="H119" s="20"/>
      <c r="I119" s="21"/>
      <c r="J119" s="20"/>
      <c r="K119" s="21"/>
      <c r="L119" s="82" t="s">
        <v>348</v>
      </c>
      <c r="M119" s="81"/>
      <c r="N119" s="82"/>
      <c r="O119" s="81"/>
      <c r="P119" s="82"/>
      <c r="Q119" s="81"/>
      <c r="R119" s="82"/>
      <c r="S119" s="81"/>
      <c r="T119" s="20"/>
      <c r="U119" s="81"/>
      <c r="V119" s="20"/>
      <c r="W119" s="21"/>
      <c r="X119" s="20"/>
      <c r="Y119" s="81"/>
      <c r="Z119" s="20"/>
      <c r="AA119" s="82"/>
      <c r="AB119" s="82"/>
      <c r="AC119" s="81"/>
      <c r="AD119" s="20"/>
      <c r="AE119" s="81"/>
      <c r="AF119" s="20"/>
      <c r="AG119" s="21"/>
      <c r="AH119" s="20"/>
      <c r="AI119" s="81"/>
      <c r="AJ119" s="20"/>
      <c r="AK119" s="21"/>
      <c r="AL119" s="20"/>
      <c r="AM119" s="21"/>
      <c r="AN119" s="22"/>
      <c r="AO119" s="21">
        <f t="shared" si="3"/>
        <v>0</v>
      </c>
      <c r="AP119" s="21"/>
      <c r="AQ119" s="90"/>
    </row>
    <row r="120" spans="1:43" ht="12.75">
      <c r="A120" s="22"/>
      <c r="B120" s="25" t="s">
        <v>138</v>
      </c>
      <c r="C120" s="80" t="s">
        <v>127</v>
      </c>
      <c r="D120" s="20"/>
      <c r="E120" s="82"/>
      <c r="F120" s="20"/>
      <c r="G120" s="81"/>
      <c r="H120" s="20"/>
      <c r="I120" s="21"/>
      <c r="J120" s="20"/>
      <c r="K120" s="21"/>
      <c r="L120" s="82"/>
      <c r="M120" s="81"/>
      <c r="N120" s="82"/>
      <c r="O120" s="81"/>
      <c r="P120" s="82"/>
      <c r="Q120" s="81"/>
      <c r="R120" s="82"/>
      <c r="S120" s="81"/>
      <c r="T120" s="20"/>
      <c r="U120" s="81"/>
      <c r="V120" s="20"/>
      <c r="W120" s="21"/>
      <c r="X120" s="20"/>
      <c r="Y120" s="81"/>
      <c r="Z120" s="20"/>
      <c r="AA120" s="82"/>
      <c r="AB120" s="82"/>
      <c r="AC120" s="81"/>
      <c r="AD120" s="20"/>
      <c r="AE120" s="81"/>
      <c r="AF120" s="20"/>
      <c r="AG120" s="21"/>
      <c r="AH120" s="20"/>
      <c r="AI120" s="81"/>
      <c r="AJ120" s="20"/>
      <c r="AK120" s="21"/>
      <c r="AL120" s="20"/>
      <c r="AM120" s="21"/>
      <c r="AN120" s="22"/>
      <c r="AO120" s="21">
        <f t="shared" si="3"/>
        <v>0</v>
      </c>
      <c r="AP120" s="21"/>
      <c r="AQ120" s="90"/>
    </row>
    <row r="121" spans="1:43" ht="12.75">
      <c r="A121" s="22"/>
      <c r="B121" s="25" t="s">
        <v>57</v>
      </c>
      <c r="C121" s="80" t="s">
        <v>121</v>
      </c>
      <c r="D121" s="20"/>
      <c r="E121" s="82"/>
      <c r="F121" s="20"/>
      <c r="G121" s="81"/>
      <c r="H121" s="20"/>
      <c r="I121" s="21"/>
      <c r="J121" s="20"/>
      <c r="K121" s="21"/>
      <c r="L121" s="82"/>
      <c r="M121" s="81"/>
      <c r="N121" s="82"/>
      <c r="O121" s="81"/>
      <c r="P121" s="82"/>
      <c r="Q121" s="81"/>
      <c r="R121" s="82"/>
      <c r="S121" s="81"/>
      <c r="T121" s="20"/>
      <c r="U121" s="81"/>
      <c r="V121" s="20"/>
      <c r="W121" s="21"/>
      <c r="X121" s="20"/>
      <c r="Y121" s="81"/>
      <c r="Z121" s="20"/>
      <c r="AA121" s="82"/>
      <c r="AB121" s="82"/>
      <c r="AC121" s="81"/>
      <c r="AD121" s="20"/>
      <c r="AE121" s="81"/>
      <c r="AF121" s="20"/>
      <c r="AG121" s="21"/>
      <c r="AH121" s="20" t="s">
        <v>348</v>
      </c>
      <c r="AI121" s="81"/>
      <c r="AJ121" s="20"/>
      <c r="AK121" s="21"/>
      <c r="AL121" s="20"/>
      <c r="AM121" s="21"/>
      <c r="AN121" s="22"/>
      <c r="AO121" s="21">
        <f t="shared" si="3"/>
        <v>0</v>
      </c>
      <c r="AP121" s="21"/>
      <c r="AQ121" s="90"/>
    </row>
    <row r="122" spans="1:43" ht="12.75">
      <c r="A122" s="22"/>
      <c r="B122" s="25" t="s">
        <v>382</v>
      </c>
      <c r="C122" s="80" t="s">
        <v>123</v>
      </c>
      <c r="D122" s="20"/>
      <c r="E122" s="82"/>
      <c r="F122" s="20"/>
      <c r="G122" s="81"/>
      <c r="H122" s="20" t="s">
        <v>348</v>
      </c>
      <c r="I122" s="21"/>
      <c r="J122" s="20"/>
      <c r="K122" s="21"/>
      <c r="L122" s="82"/>
      <c r="M122" s="81"/>
      <c r="N122" s="82"/>
      <c r="O122" s="81"/>
      <c r="P122" s="82"/>
      <c r="Q122" s="81"/>
      <c r="R122" s="82"/>
      <c r="S122" s="81"/>
      <c r="T122" s="20"/>
      <c r="U122" s="81"/>
      <c r="V122" s="20"/>
      <c r="W122" s="21"/>
      <c r="X122" s="20"/>
      <c r="Y122" s="81"/>
      <c r="Z122" s="20"/>
      <c r="AA122" s="82"/>
      <c r="AB122" s="82"/>
      <c r="AC122" s="81"/>
      <c r="AD122" s="20"/>
      <c r="AE122" s="81"/>
      <c r="AF122" s="20"/>
      <c r="AG122" s="21"/>
      <c r="AH122" s="20"/>
      <c r="AI122" s="81"/>
      <c r="AJ122" s="20"/>
      <c r="AK122" s="21"/>
      <c r="AL122" s="20"/>
      <c r="AM122" s="21"/>
      <c r="AN122" s="22"/>
      <c r="AO122" s="21">
        <f t="shared" si="3"/>
        <v>0</v>
      </c>
      <c r="AP122" s="21"/>
      <c r="AQ122" s="90"/>
    </row>
    <row r="123" spans="1:43" ht="12.75">
      <c r="A123" s="22"/>
      <c r="B123" s="25" t="s">
        <v>60</v>
      </c>
      <c r="C123" s="80" t="s">
        <v>121</v>
      </c>
      <c r="D123" s="20"/>
      <c r="E123" s="82"/>
      <c r="F123" s="20"/>
      <c r="G123" s="81"/>
      <c r="H123" s="20"/>
      <c r="I123" s="21"/>
      <c r="J123" s="20"/>
      <c r="K123" s="21"/>
      <c r="L123" s="82" t="s">
        <v>348</v>
      </c>
      <c r="M123" s="81"/>
      <c r="N123" s="82"/>
      <c r="O123" s="81"/>
      <c r="P123" s="82"/>
      <c r="Q123" s="81"/>
      <c r="R123" s="82"/>
      <c r="S123" s="81"/>
      <c r="T123" s="20"/>
      <c r="U123" s="81"/>
      <c r="V123" s="20"/>
      <c r="W123" s="21"/>
      <c r="X123" s="20"/>
      <c r="Y123" s="81"/>
      <c r="Z123" s="20"/>
      <c r="AA123" s="82"/>
      <c r="AB123" s="82"/>
      <c r="AC123" s="81"/>
      <c r="AD123" s="20" t="s">
        <v>348</v>
      </c>
      <c r="AE123" s="81"/>
      <c r="AF123" s="20"/>
      <c r="AG123" s="21"/>
      <c r="AH123" s="20"/>
      <c r="AI123" s="81"/>
      <c r="AJ123" s="20"/>
      <c r="AK123" s="21"/>
      <c r="AL123" s="20"/>
      <c r="AM123" s="21"/>
      <c r="AN123" s="22"/>
      <c r="AO123" s="21">
        <f t="shared" si="3"/>
        <v>0</v>
      </c>
      <c r="AP123" s="21"/>
      <c r="AQ123" s="90"/>
    </row>
    <row r="124" spans="1:43" ht="12.75">
      <c r="A124" s="22"/>
      <c r="B124" s="91" t="s">
        <v>222</v>
      </c>
      <c r="C124" s="80" t="s">
        <v>121</v>
      </c>
      <c r="D124" s="20"/>
      <c r="E124" s="82"/>
      <c r="F124" s="20"/>
      <c r="G124" s="81"/>
      <c r="H124" s="20"/>
      <c r="I124" s="21"/>
      <c r="J124" s="20"/>
      <c r="K124" s="21"/>
      <c r="L124" s="82"/>
      <c r="M124" s="81"/>
      <c r="N124" s="82"/>
      <c r="O124" s="81"/>
      <c r="P124" s="82"/>
      <c r="Q124" s="81"/>
      <c r="R124" s="82"/>
      <c r="S124" s="81"/>
      <c r="T124" s="20"/>
      <c r="U124" s="81"/>
      <c r="V124" s="20"/>
      <c r="W124" s="81"/>
      <c r="X124" s="20"/>
      <c r="Y124" s="81"/>
      <c r="Z124" s="20"/>
      <c r="AA124" s="82"/>
      <c r="AB124" s="82"/>
      <c r="AC124" s="81"/>
      <c r="AD124" s="20"/>
      <c r="AE124" s="81"/>
      <c r="AF124" s="20"/>
      <c r="AG124" s="21"/>
      <c r="AH124" s="20"/>
      <c r="AI124" s="81"/>
      <c r="AJ124" s="20"/>
      <c r="AK124" s="21"/>
      <c r="AL124" s="20"/>
      <c r="AM124" s="21"/>
      <c r="AN124" s="22"/>
      <c r="AO124" s="21">
        <f t="shared" si="3"/>
        <v>0</v>
      </c>
      <c r="AP124" s="21"/>
      <c r="AQ124" s="90"/>
    </row>
    <row r="125" spans="1:43" ht="12.75">
      <c r="A125" s="22"/>
      <c r="B125" s="25" t="s">
        <v>106</v>
      </c>
      <c r="C125" s="80" t="s">
        <v>121</v>
      </c>
      <c r="D125" s="20"/>
      <c r="E125" s="82"/>
      <c r="F125" s="20"/>
      <c r="G125" s="81"/>
      <c r="H125" s="20"/>
      <c r="I125" s="21"/>
      <c r="J125" s="20"/>
      <c r="K125" s="21"/>
      <c r="L125" s="82"/>
      <c r="M125" s="81"/>
      <c r="N125" s="82"/>
      <c r="O125" s="81"/>
      <c r="P125" s="82"/>
      <c r="Q125" s="81"/>
      <c r="R125" s="82"/>
      <c r="S125" s="81"/>
      <c r="T125" s="20"/>
      <c r="U125" s="81"/>
      <c r="V125" s="20"/>
      <c r="W125" s="21"/>
      <c r="X125" s="20" t="s">
        <v>348</v>
      </c>
      <c r="Y125" s="81"/>
      <c r="Z125" s="20" t="s">
        <v>348</v>
      </c>
      <c r="AA125" s="82"/>
      <c r="AB125" s="82"/>
      <c r="AC125" s="81"/>
      <c r="AD125" s="20"/>
      <c r="AE125" s="81"/>
      <c r="AF125" s="20"/>
      <c r="AG125" s="21"/>
      <c r="AH125" s="20"/>
      <c r="AI125" s="81"/>
      <c r="AJ125" s="20"/>
      <c r="AK125" s="21"/>
      <c r="AL125" s="20"/>
      <c r="AM125" s="21"/>
      <c r="AN125" s="22"/>
      <c r="AO125" s="21">
        <f t="shared" si="3"/>
        <v>0</v>
      </c>
      <c r="AP125" s="21"/>
      <c r="AQ125" s="90"/>
    </row>
  </sheetData>
  <sheetProtection/>
  <mergeCells count="56">
    <mergeCell ref="A1:A3"/>
    <mergeCell ref="D1:E1"/>
    <mergeCell ref="F1:G1"/>
    <mergeCell ref="H1:I1"/>
    <mergeCell ref="V1:W1"/>
    <mergeCell ref="X1:Y1"/>
    <mergeCell ref="J1:K1"/>
    <mergeCell ref="L1:M1"/>
    <mergeCell ref="N1:O1"/>
    <mergeCell ref="P1:Q1"/>
    <mergeCell ref="R1:S1"/>
    <mergeCell ref="T1:U1"/>
    <mergeCell ref="AL1:AM1"/>
    <mergeCell ref="D2:E2"/>
    <mergeCell ref="F2:G2"/>
    <mergeCell ref="H2:I2"/>
    <mergeCell ref="J2:K2"/>
    <mergeCell ref="L2:M2"/>
    <mergeCell ref="N2:O2"/>
    <mergeCell ref="P2:Q2"/>
    <mergeCell ref="Z1:AA1"/>
    <mergeCell ref="AB1:AC1"/>
    <mergeCell ref="R2:S2"/>
    <mergeCell ref="T2:U2"/>
    <mergeCell ref="V2:W2"/>
    <mergeCell ref="X2:Y2"/>
    <mergeCell ref="Z2:AA2"/>
    <mergeCell ref="AB2:AC2"/>
    <mergeCell ref="AH1:AI1"/>
    <mergeCell ref="AJ1:AK1"/>
    <mergeCell ref="AD1:AE1"/>
    <mergeCell ref="AF1:AG1"/>
    <mergeCell ref="AD2:AE2"/>
    <mergeCell ref="AF2:AG2"/>
    <mergeCell ref="AL2:AM2"/>
    <mergeCell ref="D3:E3"/>
    <mergeCell ref="F3:G3"/>
    <mergeCell ref="H3:I3"/>
    <mergeCell ref="J3:K3"/>
    <mergeCell ref="L3:M3"/>
    <mergeCell ref="N3:O3"/>
    <mergeCell ref="P3:Q3"/>
    <mergeCell ref="AL3:AM3"/>
    <mergeCell ref="C1:C3"/>
    <mergeCell ref="Z3:AA3"/>
    <mergeCell ref="AB3:AC3"/>
    <mergeCell ref="AD3:AE3"/>
    <mergeCell ref="AF3:AG3"/>
    <mergeCell ref="R3:S3"/>
    <mergeCell ref="T3:U3"/>
    <mergeCell ref="AH2:AI2"/>
    <mergeCell ref="AJ2:AK2"/>
    <mergeCell ref="V3:W3"/>
    <mergeCell ref="X3:Y3"/>
    <mergeCell ref="AH3:AI3"/>
    <mergeCell ref="AJ3:AK3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4"/>
  <sheetViews>
    <sheetView zoomScale="50" zoomScaleNormal="50" zoomScalePageLayoutView="0" workbookViewId="0" topLeftCell="A1">
      <selection activeCell="AN37" sqref="AN37"/>
    </sheetView>
  </sheetViews>
  <sheetFormatPr defaultColWidth="11.421875" defaultRowHeight="12.75"/>
  <cols>
    <col min="2" max="2" width="27.00390625" style="0" customWidth="1"/>
    <col min="3" max="3" width="9.7109375" style="0" customWidth="1"/>
    <col min="4" max="5" width="7.140625" style="0" customWidth="1"/>
    <col min="6" max="17" width="7.421875" style="0" customWidth="1"/>
    <col min="18" max="35" width="6.8515625" style="0" customWidth="1"/>
    <col min="36" max="37" width="8.57421875" style="0" customWidth="1"/>
  </cols>
  <sheetData>
    <row r="1" spans="1:38" ht="26.25">
      <c r="A1" s="1"/>
      <c r="B1" s="58"/>
      <c r="C1" s="59"/>
      <c r="D1" s="5"/>
      <c r="E1" s="4" t="s">
        <v>260</v>
      </c>
      <c r="F1" s="4"/>
      <c r="G1" s="1"/>
      <c r="H1" s="5"/>
      <c r="I1" s="1"/>
      <c r="J1" s="7"/>
      <c r="K1" s="6"/>
      <c r="L1" s="7"/>
      <c r="M1" s="6"/>
      <c r="N1" s="7"/>
      <c r="O1" s="6"/>
      <c r="P1" s="4"/>
      <c r="Q1" s="1"/>
      <c r="R1" s="5"/>
      <c r="S1" s="1"/>
      <c r="T1" s="5"/>
      <c r="U1" s="1"/>
      <c r="V1" s="5"/>
      <c r="W1" s="4"/>
      <c r="X1" s="7"/>
      <c r="Y1" s="6"/>
      <c r="Z1" s="4"/>
      <c r="AA1" s="1"/>
      <c r="AB1" s="5"/>
      <c r="AC1" s="1"/>
      <c r="AD1" s="5"/>
      <c r="AE1" s="1"/>
      <c r="AF1" s="5"/>
      <c r="AG1" s="1"/>
      <c r="AH1" s="5"/>
      <c r="AI1" s="1"/>
      <c r="AJ1" s="5"/>
      <c r="AK1" s="1"/>
      <c r="AL1" s="1"/>
    </row>
    <row r="2" spans="1:38" ht="12.75">
      <c r="A2" s="1"/>
      <c r="B2" s="58"/>
      <c r="C2" s="59"/>
      <c r="D2" s="5"/>
      <c r="E2" s="5"/>
      <c r="F2" s="5"/>
      <c r="G2" s="1"/>
      <c r="H2" s="5"/>
      <c r="I2" s="1"/>
      <c r="J2" s="5"/>
      <c r="K2" s="6"/>
      <c r="L2" s="5"/>
      <c r="M2" s="6"/>
      <c r="N2" s="5"/>
      <c r="O2" s="6"/>
      <c r="P2" s="5"/>
      <c r="Q2" s="1"/>
      <c r="R2" s="5"/>
      <c r="S2" s="1"/>
      <c r="T2" s="5"/>
      <c r="U2" s="1"/>
      <c r="V2" s="5"/>
      <c r="W2" s="5"/>
      <c r="X2" s="5"/>
      <c r="Y2" s="6"/>
      <c r="Z2" s="5"/>
      <c r="AA2" s="1"/>
      <c r="AB2" s="5"/>
      <c r="AC2" s="1"/>
      <c r="AD2" s="5"/>
      <c r="AE2" s="1"/>
      <c r="AF2" s="5"/>
      <c r="AG2" s="1"/>
      <c r="AH2" s="5"/>
      <c r="AI2" s="1"/>
      <c r="AJ2" s="5"/>
      <c r="AK2" s="1"/>
      <c r="AL2" s="1"/>
    </row>
    <row r="3" spans="1:39" ht="15.75">
      <c r="A3" s="124" t="s">
        <v>0</v>
      </c>
      <c r="B3" s="60"/>
      <c r="C3" s="9" t="s">
        <v>1</v>
      </c>
      <c r="D3" s="120" t="s">
        <v>110</v>
      </c>
      <c r="E3" s="121"/>
      <c r="F3" s="118" t="s">
        <v>76</v>
      </c>
      <c r="G3" s="119"/>
      <c r="H3" s="118" t="s">
        <v>261</v>
      </c>
      <c r="I3" s="119"/>
      <c r="J3" s="122" t="s">
        <v>262</v>
      </c>
      <c r="K3" s="123"/>
      <c r="L3" s="122" t="s">
        <v>112</v>
      </c>
      <c r="M3" s="123"/>
      <c r="N3" s="122" t="s">
        <v>263</v>
      </c>
      <c r="O3" s="123"/>
      <c r="P3" s="118" t="s">
        <v>72</v>
      </c>
      <c r="Q3" s="119"/>
      <c r="R3" s="118" t="s">
        <v>105</v>
      </c>
      <c r="S3" s="119"/>
      <c r="T3" s="118" t="s">
        <v>75</v>
      </c>
      <c r="U3" s="119"/>
      <c r="V3" s="120" t="s">
        <v>76</v>
      </c>
      <c r="W3" s="121"/>
      <c r="X3" s="122" t="s">
        <v>166</v>
      </c>
      <c r="Y3" s="123"/>
      <c r="Z3" s="118" t="s">
        <v>264</v>
      </c>
      <c r="AA3" s="119"/>
      <c r="AB3" s="118" t="s">
        <v>162</v>
      </c>
      <c r="AC3" s="119"/>
      <c r="AD3" s="118" t="s">
        <v>167</v>
      </c>
      <c r="AE3" s="119"/>
      <c r="AF3" s="118" t="s">
        <v>75</v>
      </c>
      <c r="AG3" s="119"/>
      <c r="AH3" s="118" t="s">
        <v>161</v>
      </c>
      <c r="AI3" s="119"/>
      <c r="AJ3" s="118" t="s">
        <v>265</v>
      </c>
      <c r="AK3" s="119"/>
      <c r="AL3" s="10" t="s">
        <v>2</v>
      </c>
      <c r="AM3" s="10" t="s">
        <v>3</v>
      </c>
    </row>
    <row r="4" spans="1:39" ht="15.75">
      <c r="A4" s="125"/>
      <c r="B4" s="61" t="s">
        <v>77</v>
      </c>
      <c r="C4" s="13" t="s">
        <v>4</v>
      </c>
      <c r="D4" s="115" t="s">
        <v>83</v>
      </c>
      <c r="E4" s="117"/>
      <c r="F4" s="115" t="s">
        <v>266</v>
      </c>
      <c r="G4" s="116"/>
      <c r="H4" s="115" t="s">
        <v>118</v>
      </c>
      <c r="I4" s="116"/>
      <c r="J4" s="115" t="s">
        <v>232</v>
      </c>
      <c r="K4" s="116"/>
      <c r="L4" s="115" t="s">
        <v>85</v>
      </c>
      <c r="M4" s="116"/>
      <c r="N4" s="115" t="s">
        <v>173</v>
      </c>
      <c r="O4" s="116"/>
      <c r="P4" s="115" t="s">
        <v>267</v>
      </c>
      <c r="Q4" s="116"/>
      <c r="R4" s="115" t="s">
        <v>173</v>
      </c>
      <c r="S4" s="116"/>
      <c r="T4" s="115" t="s">
        <v>83</v>
      </c>
      <c r="U4" s="116"/>
      <c r="V4" s="115" t="s">
        <v>268</v>
      </c>
      <c r="W4" s="117"/>
      <c r="X4" s="115" t="s">
        <v>84</v>
      </c>
      <c r="Y4" s="116"/>
      <c r="Z4" s="115" t="s">
        <v>172</v>
      </c>
      <c r="AA4" s="116"/>
      <c r="AB4" s="115" t="s">
        <v>269</v>
      </c>
      <c r="AC4" s="116"/>
      <c r="AD4" s="115" t="s">
        <v>270</v>
      </c>
      <c r="AE4" s="116"/>
      <c r="AF4" s="115" t="s">
        <v>103</v>
      </c>
      <c r="AG4" s="116"/>
      <c r="AH4" s="115" t="s">
        <v>271</v>
      </c>
      <c r="AI4" s="116"/>
      <c r="AJ4" s="115" t="s">
        <v>272</v>
      </c>
      <c r="AK4" s="116"/>
      <c r="AL4" s="14" t="s">
        <v>5</v>
      </c>
      <c r="AM4" s="14" t="s">
        <v>5</v>
      </c>
    </row>
    <row r="5" spans="1:39" ht="15.75">
      <c r="A5" s="125"/>
      <c r="B5" s="62"/>
      <c r="C5" s="13"/>
      <c r="D5" s="115">
        <v>39181</v>
      </c>
      <c r="E5" s="117"/>
      <c r="F5" s="115">
        <v>39187</v>
      </c>
      <c r="G5" s="116"/>
      <c r="H5" s="115">
        <v>39222</v>
      </c>
      <c r="I5" s="116"/>
      <c r="J5" s="115">
        <v>39236</v>
      </c>
      <c r="K5" s="116"/>
      <c r="L5" s="115">
        <v>39257</v>
      </c>
      <c r="M5" s="116"/>
      <c r="N5" s="115">
        <v>39278</v>
      </c>
      <c r="O5" s="116"/>
      <c r="P5" s="115">
        <v>39285</v>
      </c>
      <c r="Q5" s="116"/>
      <c r="R5" s="115">
        <v>39299</v>
      </c>
      <c r="S5" s="116"/>
      <c r="T5" s="115">
        <v>39306</v>
      </c>
      <c r="U5" s="116"/>
      <c r="V5" s="115">
        <v>39309</v>
      </c>
      <c r="W5" s="116"/>
      <c r="X5" s="115">
        <v>39320</v>
      </c>
      <c r="Y5" s="116"/>
      <c r="Z5" s="115">
        <v>39327</v>
      </c>
      <c r="AA5" s="116"/>
      <c r="AB5" s="115">
        <v>39334</v>
      </c>
      <c r="AC5" s="116"/>
      <c r="AD5" s="115">
        <v>39348</v>
      </c>
      <c r="AE5" s="116"/>
      <c r="AF5" s="115">
        <v>39362</v>
      </c>
      <c r="AG5" s="116"/>
      <c r="AH5" s="115">
        <v>39376</v>
      </c>
      <c r="AI5" s="116"/>
      <c r="AJ5" s="115">
        <v>39390</v>
      </c>
      <c r="AK5" s="116"/>
      <c r="AL5" s="14" t="s">
        <v>11</v>
      </c>
      <c r="AM5" s="14" t="s">
        <v>12</v>
      </c>
    </row>
    <row r="6" spans="1:40" ht="19.5">
      <c r="A6" s="17">
        <v>1</v>
      </c>
      <c r="B6" s="29" t="s">
        <v>91</v>
      </c>
      <c r="C6" s="63">
        <v>1</v>
      </c>
      <c r="D6" s="20"/>
      <c r="E6" s="20"/>
      <c r="F6" s="20">
        <v>1</v>
      </c>
      <c r="G6" s="21">
        <f>F6*1000/92</f>
        <v>10.869565217391305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>
        <v>1</v>
      </c>
      <c r="U6" s="21">
        <f>T6*1000/68</f>
        <v>14.705882352941176</v>
      </c>
      <c r="V6" s="20">
        <v>24</v>
      </c>
      <c r="W6" s="21"/>
      <c r="X6" s="20">
        <v>5</v>
      </c>
      <c r="Y6" s="21">
        <f>X6*1000/63</f>
        <v>79.36507936507937</v>
      </c>
      <c r="Z6" s="20"/>
      <c r="AA6" s="21"/>
      <c r="AB6" s="20">
        <v>24</v>
      </c>
      <c r="AC6" s="21"/>
      <c r="AD6" s="20">
        <v>13</v>
      </c>
      <c r="AE6" s="21"/>
      <c r="AF6" s="20">
        <v>1</v>
      </c>
      <c r="AG6" s="21">
        <f>AF6*1000/47</f>
        <v>21.27659574468085</v>
      </c>
      <c r="AH6" s="20">
        <v>4</v>
      </c>
      <c r="AI6" s="21"/>
      <c r="AJ6" s="20">
        <v>2</v>
      </c>
      <c r="AK6" s="21">
        <f>AJ6*1000/26</f>
        <v>76.92307692307692</v>
      </c>
      <c r="AL6" s="22">
        <v>5</v>
      </c>
      <c r="AM6" s="23">
        <f aca="true" t="shared" si="0" ref="AM6:AM69">E6+G6+I6+K6+M6+O6+Q6+S6+U6+W6+Y6+AA6+AC6+AE6+AG6+AI6+AK6</f>
        <v>203.1401996031696</v>
      </c>
      <c r="AN6">
        <v>9</v>
      </c>
    </row>
    <row r="7" spans="1:40" ht="19.5">
      <c r="A7" s="17">
        <v>2</v>
      </c>
      <c r="B7" s="29" t="s">
        <v>131</v>
      </c>
      <c r="C7" s="24">
        <v>7</v>
      </c>
      <c r="D7" s="20"/>
      <c r="E7" s="21"/>
      <c r="F7" s="20">
        <v>5</v>
      </c>
      <c r="G7" s="21">
        <f>F7*1000/92</f>
        <v>54.34782608695652</v>
      </c>
      <c r="H7" s="20">
        <v>7</v>
      </c>
      <c r="I7" s="21"/>
      <c r="J7" s="20"/>
      <c r="K7" s="21"/>
      <c r="L7" s="20">
        <v>5</v>
      </c>
      <c r="M7" s="21">
        <f>L7*1000/38</f>
        <v>131.57894736842104</v>
      </c>
      <c r="N7" s="20"/>
      <c r="O7" s="21"/>
      <c r="P7" s="20"/>
      <c r="Q7" s="21"/>
      <c r="R7" s="20"/>
      <c r="S7" s="21"/>
      <c r="T7" s="20">
        <v>11</v>
      </c>
      <c r="U7" s="21"/>
      <c r="V7" s="20"/>
      <c r="W7" s="20"/>
      <c r="X7" s="20">
        <v>1</v>
      </c>
      <c r="Y7" s="21">
        <f>X7*1000/63</f>
        <v>15.873015873015873</v>
      </c>
      <c r="Z7" s="20"/>
      <c r="AA7" s="21"/>
      <c r="AB7" s="20">
        <v>3</v>
      </c>
      <c r="AC7" s="21">
        <f>AB7*1000/71</f>
        <v>42.25352112676056</v>
      </c>
      <c r="AD7" s="20">
        <v>22</v>
      </c>
      <c r="AE7" s="21"/>
      <c r="AF7" s="20"/>
      <c r="AG7" s="21"/>
      <c r="AH7" s="20">
        <v>2</v>
      </c>
      <c r="AI7" s="21">
        <f>AH7*1000/29</f>
        <v>68.96551724137932</v>
      </c>
      <c r="AJ7" s="20">
        <v>9</v>
      </c>
      <c r="AK7" s="21"/>
      <c r="AL7" s="22">
        <v>5</v>
      </c>
      <c r="AM7" s="23">
        <f t="shared" si="0"/>
        <v>313.0188276965333</v>
      </c>
      <c r="AN7">
        <v>9</v>
      </c>
    </row>
    <row r="8" spans="1:40" ht="19.5">
      <c r="A8" s="17">
        <v>3</v>
      </c>
      <c r="B8" s="64" t="s">
        <v>273</v>
      </c>
      <c r="C8" s="65">
        <v>42</v>
      </c>
      <c r="D8" s="20">
        <v>13</v>
      </c>
      <c r="E8" s="21"/>
      <c r="F8" s="20"/>
      <c r="G8" s="21"/>
      <c r="H8" s="20">
        <v>9</v>
      </c>
      <c r="I8" s="21"/>
      <c r="J8" s="20">
        <v>2</v>
      </c>
      <c r="K8" s="21">
        <f>J8*1000/44</f>
        <v>45.45454545454545</v>
      </c>
      <c r="L8" s="20">
        <v>3</v>
      </c>
      <c r="M8" s="21">
        <f>L8*1000/38</f>
        <v>78.94736842105263</v>
      </c>
      <c r="N8" s="20"/>
      <c r="O8" s="21"/>
      <c r="P8" s="20"/>
      <c r="Q8" s="21"/>
      <c r="R8" s="20"/>
      <c r="S8" s="21"/>
      <c r="T8" s="20">
        <v>2</v>
      </c>
      <c r="U8" s="21">
        <f>T8*1000/68</f>
        <v>29.41176470588235</v>
      </c>
      <c r="V8" s="20">
        <v>33</v>
      </c>
      <c r="W8" s="21"/>
      <c r="X8" s="20">
        <v>6</v>
      </c>
      <c r="Y8" s="21">
        <f>X8*1000/63</f>
        <v>95.23809523809524</v>
      </c>
      <c r="Z8" s="20"/>
      <c r="AA8" s="21"/>
      <c r="AB8" s="20"/>
      <c r="AC8" s="21"/>
      <c r="AD8" s="20"/>
      <c r="AE8" s="21"/>
      <c r="AF8" s="20">
        <v>10</v>
      </c>
      <c r="AG8" s="21"/>
      <c r="AH8" s="20"/>
      <c r="AI8" s="21"/>
      <c r="AJ8" s="20">
        <v>3</v>
      </c>
      <c r="AK8" s="21">
        <f>AJ8*1000/26</f>
        <v>115.38461538461539</v>
      </c>
      <c r="AL8" s="22">
        <v>5</v>
      </c>
      <c r="AM8" s="23">
        <f t="shared" si="0"/>
        <v>364.4363892041911</v>
      </c>
      <c r="AN8">
        <v>9</v>
      </c>
    </row>
    <row r="9" spans="1:40" ht="19.5">
      <c r="A9" s="17">
        <v>4</v>
      </c>
      <c r="B9" s="29" t="s">
        <v>26</v>
      </c>
      <c r="C9" s="65">
        <v>1</v>
      </c>
      <c r="D9" s="20">
        <v>12</v>
      </c>
      <c r="E9" s="21">
        <f>D9*1000/68</f>
        <v>176.47058823529412</v>
      </c>
      <c r="F9" s="20">
        <v>8</v>
      </c>
      <c r="G9" s="21">
        <f>F9*1000/92</f>
        <v>86.95652173913044</v>
      </c>
      <c r="H9" s="20"/>
      <c r="I9" s="21"/>
      <c r="J9" s="20">
        <v>7</v>
      </c>
      <c r="K9" s="21">
        <f>J9*1000/44</f>
        <v>159.0909090909091</v>
      </c>
      <c r="L9" s="20"/>
      <c r="M9" s="21"/>
      <c r="N9" s="20">
        <v>1</v>
      </c>
      <c r="O9" s="21">
        <f>N9*1000/53</f>
        <v>18.867924528301888</v>
      </c>
      <c r="P9" s="20"/>
      <c r="Q9" s="21"/>
      <c r="R9" s="20"/>
      <c r="S9" s="21"/>
      <c r="T9" s="20">
        <v>29</v>
      </c>
      <c r="U9" s="21"/>
      <c r="V9" s="20">
        <v>22</v>
      </c>
      <c r="W9" s="21"/>
      <c r="X9" s="20">
        <v>13</v>
      </c>
      <c r="Y9" s="21"/>
      <c r="Z9" s="20">
        <v>10</v>
      </c>
      <c r="AA9" s="21"/>
      <c r="AB9" s="20">
        <v>4</v>
      </c>
      <c r="AC9" s="21">
        <f>AB9*1000/71</f>
        <v>56.33802816901409</v>
      </c>
      <c r="AD9" s="20"/>
      <c r="AE9" s="21"/>
      <c r="AF9" s="20"/>
      <c r="AG9" s="21"/>
      <c r="AH9" s="20">
        <v>12</v>
      </c>
      <c r="AI9" s="21"/>
      <c r="AJ9" s="20"/>
      <c r="AK9" s="21"/>
      <c r="AL9" s="22">
        <v>5</v>
      </c>
      <c r="AM9" s="23">
        <f t="shared" si="0"/>
        <v>497.7239717626496</v>
      </c>
      <c r="AN9">
        <v>10</v>
      </c>
    </row>
    <row r="10" spans="1:40" ht="19.5">
      <c r="A10" s="17">
        <v>5</v>
      </c>
      <c r="B10" s="29" t="s">
        <v>15</v>
      </c>
      <c r="C10" s="63">
        <v>1</v>
      </c>
      <c r="D10" s="20">
        <v>4</v>
      </c>
      <c r="E10" s="21">
        <f>D10*1000/68</f>
        <v>58.8235294117647</v>
      </c>
      <c r="F10" s="20">
        <v>4</v>
      </c>
      <c r="G10" s="21">
        <f>F10*1000/92</f>
        <v>43.47826086956522</v>
      </c>
      <c r="H10" s="20"/>
      <c r="I10" s="21"/>
      <c r="J10" s="20"/>
      <c r="K10" s="21"/>
      <c r="L10" s="20"/>
      <c r="M10" s="21"/>
      <c r="N10" s="20">
        <v>22</v>
      </c>
      <c r="O10" s="21"/>
      <c r="P10" s="20">
        <v>11</v>
      </c>
      <c r="Q10" s="21">
        <f>P10*1000/49</f>
        <v>224.48979591836735</v>
      </c>
      <c r="R10" s="20"/>
      <c r="S10" s="21"/>
      <c r="T10" s="20">
        <v>4</v>
      </c>
      <c r="U10" s="21">
        <f>T10*1000/68</f>
        <v>58.8235294117647</v>
      </c>
      <c r="V10" s="20">
        <v>46</v>
      </c>
      <c r="W10" s="21"/>
      <c r="X10" s="20">
        <v>16</v>
      </c>
      <c r="Y10" s="21"/>
      <c r="Z10" s="20"/>
      <c r="AA10" s="21"/>
      <c r="AB10" s="20"/>
      <c r="AC10" s="21"/>
      <c r="AD10" s="20"/>
      <c r="AE10" s="21"/>
      <c r="AF10" s="20">
        <v>14</v>
      </c>
      <c r="AG10" s="21"/>
      <c r="AH10" s="20">
        <v>5</v>
      </c>
      <c r="AI10" s="21">
        <f>AH10*1000/29</f>
        <v>172.41379310344828</v>
      </c>
      <c r="AJ10" s="20"/>
      <c r="AK10" s="21"/>
      <c r="AL10" s="22">
        <v>5</v>
      </c>
      <c r="AM10" s="23">
        <f t="shared" si="0"/>
        <v>558.0289087149102</v>
      </c>
      <c r="AN10">
        <v>9</v>
      </c>
    </row>
    <row r="11" spans="1:40" ht="19.5">
      <c r="A11" s="17">
        <v>6</v>
      </c>
      <c r="B11" s="29" t="s">
        <v>22</v>
      </c>
      <c r="C11" s="63">
        <v>1</v>
      </c>
      <c r="D11" s="20"/>
      <c r="E11" s="20"/>
      <c r="F11" s="20"/>
      <c r="G11" s="21"/>
      <c r="H11" s="20"/>
      <c r="I11" s="21"/>
      <c r="J11" s="20"/>
      <c r="K11" s="21"/>
      <c r="L11" s="20"/>
      <c r="M11" s="21"/>
      <c r="N11" s="20">
        <v>6</v>
      </c>
      <c r="O11" s="21">
        <f>N11*1000/53</f>
        <v>113.20754716981132</v>
      </c>
      <c r="P11" s="20">
        <v>7</v>
      </c>
      <c r="Q11" s="21">
        <f>P11*1000/49</f>
        <v>142.85714285714286</v>
      </c>
      <c r="R11" s="20">
        <v>10</v>
      </c>
      <c r="S11" s="21">
        <f>R11*1000/53</f>
        <v>188.67924528301887</v>
      </c>
      <c r="T11" s="20"/>
      <c r="U11" s="21"/>
      <c r="V11" s="20">
        <v>25</v>
      </c>
      <c r="W11" s="21"/>
      <c r="X11" s="20">
        <v>3</v>
      </c>
      <c r="Y11" s="21">
        <f>X11*1000/63</f>
        <v>47.61904761904762</v>
      </c>
      <c r="Z11" s="20"/>
      <c r="AA11" s="21"/>
      <c r="AB11" s="20">
        <v>14</v>
      </c>
      <c r="AC11" s="21">
        <f>AB11*1000/71</f>
        <v>197.18309859154928</v>
      </c>
      <c r="AD11" s="20"/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689.5460815205699</v>
      </c>
      <c r="AN11">
        <v>6</v>
      </c>
    </row>
    <row r="12" spans="1:40" ht="19.5">
      <c r="A12" s="17">
        <v>7</v>
      </c>
      <c r="B12" s="29" t="s">
        <v>191</v>
      </c>
      <c r="C12" s="65">
        <v>38</v>
      </c>
      <c r="D12" s="20"/>
      <c r="E12" s="20"/>
      <c r="F12" s="20">
        <v>2</v>
      </c>
      <c r="G12" s="21">
        <f>F12*1000/92</f>
        <v>21.73913043478261</v>
      </c>
      <c r="H12" s="20">
        <v>2</v>
      </c>
      <c r="I12" s="21">
        <f>H12*1000/31</f>
        <v>64.51612903225806</v>
      </c>
      <c r="J12" s="20">
        <v>18</v>
      </c>
      <c r="K12" s="21">
        <f>J12*1000/44</f>
        <v>409.09090909090907</v>
      </c>
      <c r="L12" s="20"/>
      <c r="M12" s="21"/>
      <c r="N12" s="20"/>
      <c r="O12" s="21"/>
      <c r="P12" s="20">
        <v>2</v>
      </c>
      <c r="Q12" s="21">
        <f>P12*1000/49</f>
        <v>40.816326530612244</v>
      </c>
      <c r="R12" s="20"/>
      <c r="S12" s="21"/>
      <c r="T12" s="20"/>
      <c r="U12" s="21"/>
      <c r="V12" s="20">
        <v>45</v>
      </c>
      <c r="W12" s="21"/>
      <c r="X12" s="20"/>
      <c r="Y12" s="21"/>
      <c r="Z12" s="20"/>
      <c r="AA12" s="21"/>
      <c r="AB12" s="20"/>
      <c r="AC12" s="21"/>
      <c r="AD12" s="20">
        <v>11</v>
      </c>
      <c r="AE12" s="21">
        <f>AD12*1000/55</f>
        <v>200</v>
      </c>
      <c r="AF12" s="20"/>
      <c r="AG12" s="21"/>
      <c r="AH12" s="20"/>
      <c r="AI12" s="21"/>
      <c r="AJ12" s="20"/>
      <c r="AK12" s="21"/>
      <c r="AL12" s="22">
        <v>5</v>
      </c>
      <c r="AM12" s="23">
        <f t="shared" si="0"/>
        <v>736.162495088562</v>
      </c>
      <c r="AN12">
        <v>6</v>
      </c>
    </row>
    <row r="13" spans="1:39" ht="19.5">
      <c r="A13" s="17">
        <v>8</v>
      </c>
      <c r="B13" s="29" t="s">
        <v>124</v>
      </c>
      <c r="C13" s="65">
        <v>38</v>
      </c>
      <c r="D13" s="20"/>
      <c r="E13" s="20"/>
      <c r="F13" s="20">
        <v>23</v>
      </c>
      <c r="G13" s="21">
        <f>F13*1000/92</f>
        <v>250</v>
      </c>
      <c r="H13" s="20"/>
      <c r="I13" s="21"/>
      <c r="J13" s="20"/>
      <c r="K13" s="21"/>
      <c r="L13" s="20"/>
      <c r="M13" s="21"/>
      <c r="N13" s="20">
        <v>9</v>
      </c>
      <c r="O13" s="21">
        <f>N13*1000/53</f>
        <v>169.81132075471697</v>
      </c>
      <c r="P13" s="20">
        <v>5</v>
      </c>
      <c r="Q13" s="21">
        <f>P13*1000/49</f>
        <v>102.04081632653062</v>
      </c>
      <c r="R13" s="20"/>
      <c r="S13" s="21"/>
      <c r="T13" s="20"/>
      <c r="U13" s="21"/>
      <c r="V13" s="20"/>
      <c r="W13" s="20"/>
      <c r="X13" s="20"/>
      <c r="Y13" s="21"/>
      <c r="Z13" s="20"/>
      <c r="AA13" s="21"/>
      <c r="AB13" s="20">
        <v>2</v>
      </c>
      <c r="AC13" s="21">
        <f>AB13*1000/71</f>
        <v>28.169014084507044</v>
      </c>
      <c r="AD13" s="20">
        <v>15</v>
      </c>
      <c r="AE13" s="21">
        <f>AD13*1000/55</f>
        <v>272.72727272727275</v>
      </c>
      <c r="AF13" s="20"/>
      <c r="AG13" s="21"/>
      <c r="AH13" s="20"/>
      <c r="AI13" s="21"/>
      <c r="AJ13" s="20"/>
      <c r="AK13" s="21"/>
      <c r="AL13" s="22">
        <v>5</v>
      </c>
      <c r="AM13" s="23">
        <f t="shared" si="0"/>
        <v>822.7484238930274</v>
      </c>
    </row>
    <row r="14" spans="1:39" ht="19.5">
      <c r="A14" s="17">
        <v>9</v>
      </c>
      <c r="B14" s="29" t="s">
        <v>153</v>
      </c>
      <c r="C14" s="65">
        <v>7</v>
      </c>
      <c r="D14" s="20">
        <v>3</v>
      </c>
      <c r="E14" s="21">
        <f>D14*1000/68</f>
        <v>44.11764705882353</v>
      </c>
      <c r="F14" s="20">
        <v>10</v>
      </c>
      <c r="G14" s="21">
        <f>F14*1000/92</f>
        <v>108.69565217391305</v>
      </c>
      <c r="H14" s="20"/>
      <c r="I14" s="21"/>
      <c r="J14" s="20"/>
      <c r="K14" s="21"/>
      <c r="L14" s="20">
        <v>10</v>
      </c>
      <c r="M14" s="21">
        <f>L14*1000/38</f>
        <v>263.1578947368421</v>
      </c>
      <c r="N14" s="20">
        <v>18</v>
      </c>
      <c r="O14" s="21">
        <f>N14*1000/53</f>
        <v>339.62264150943395</v>
      </c>
      <c r="P14" s="20"/>
      <c r="Q14" s="21"/>
      <c r="R14" s="20"/>
      <c r="S14" s="21"/>
      <c r="T14" s="20"/>
      <c r="U14" s="21"/>
      <c r="V14" s="20"/>
      <c r="W14" s="21"/>
      <c r="X14" s="20">
        <v>10</v>
      </c>
      <c r="Y14" s="21">
        <f>X14*1000/63</f>
        <v>158.73015873015873</v>
      </c>
      <c r="Z14" s="20"/>
      <c r="AA14" s="21"/>
      <c r="AB14" s="20"/>
      <c r="AC14" s="21"/>
      <c r="AD14" s="20"/>
      <c r="AE14" s="21"/>
      <c r="AF14" s="20"/>
      <c r="AG14" s="21"/>
      <c r="AH14" s="20"/>
      <c r="AI14" s="21"/>
      <c r="AJ14" s="20"/>
      <c r="AK14" s="21"/>
      <c r="AL14" s="22">
        <v>5</v>
      </c>
      <c r="AM14" s="23">
        <f t="shared" si="0"/>
        <v>914.3239942091714</v>
      </c>
    </row>
    <row r="15" spans="1:40" ht="19.5">
      <c r="A15" s="17">
        <v>10</v>
      </c>
      <c r="B15" s="29" t="s">
        <v>87</v>
      </c>
      <c r="C15" s="65">
        <v>1</v>
      </c>
      <c r="D15" s="20"/>
      <c r="E15" s="21"/>
      <c r="F15" s="20">
        <v>43</v>
      </c>
      <c r="G15" s="21"/>
      <c r="H15" s="20"/>
      <c r="I15" s="21"/>
      <c r="J15" s="20">
        <v>13</v>
      </c>
      <c r="K15" s="21">
        <f>J15*1000/44</f>
        <v>295.45454545454544</v>
      </c>
      <c r="L15" s="20"/>
      <c r="M15" s="21"/>
      <c r="N15" s="20"/>
      <c r="O15" s="21"/>
      <c r="P15" s="20"/>
      <c r="Q15" s="21"/>
      <c r="R15" s="20"/>
      <c r="S15" s="21"/>
      <c r="T15" s="20">
        <v>9</v>
      </c>
      <c r="U15" s="21">
        <f>T15*1000/68</f>
        <v>132.35294117647058</v>
      </c>
      <c r="V15" s="20">
        <v>42</v>
      </c>
      <c r="W15" s="21"/>
      <c r="X15" s="20">
        <v>12</v>
      </c>
      <c r="Y15" s="21">
        <f>X15*1000/63</f>
        <v>190.47619047619048</v>
      </c>
      <c r="Z15" s="20"/>
      <c r="AA15" s="21"/>
      <c r="AB15" s="20"/>
      <c r="AC15" s="21"/>
      <c r="AD15" s="20">
        <v>8</v>
      </c>
      <c r="AE15" s="21">
        <f>AD15*1000/55</f>
        <v>145.45454545454547</v>
      </c>
      <c r="AF15" s="20">
        <v>9</v>
      </c>
      <c r="AG15" s="21">
        <f>AF15*1000/47</f>
        <v>191.48936170212767</v>
      </c>
      <c r="AH15" s="20">
        <v>13</v>
      </c>
      <c r="AI15" s="21"/>
      <c r="AJ15" s="20">
        <v>11</v>
      </c>
      <c r="AK15" s="21"/>
      <c r="AL15" s="22">
        <v>5</v>
      </c>
      <c r="AM15" s="23">
        <f t="shared" si="0"/>
        <v>955.2275842638796</v>
      </c>
      <c r="AN15">
        <v>9</v>
      </c>
    </row>
    <row r="16" spans="1:40" ht="19.5">
      <c r="A16" s="17">
        <v>11</v>
      </c>
      <c r="B16" s="29" t="s">
        <v>129</v>
      </c>
      <c r="C16" s="24">
        <v>7</v>
      </c>
      <c r="D16" s="20">
        <v>6</v>
      </c>
      <c r="E16" s="21">
        <f>D16*1000/68</f>
        <v>88.23529411764706</v>
      </c>
      <c r="F16" s="20">
        <v>34</v>
      </c>
      <c r="G16" s="21"/>
      <c r="H16" s="20"/>
      <c r="I16" s="21"/>
      <c r="J16" s="20">
        <v>17</v>
      </c>
      <c r="K16" s="21"/>
      <c r="L16" s="20"/>
      <c r="M16" s="21"/>
      <c r="N16" s="20">
        <v>11</v>
      </c>
      <c r="O16" s="21">
        <f>N16*1000/53</f>
        <v>207.54716981132074</v>
      </c>
      <c r="P16" s="20"/>
      <c r="Q16" s="21"/>
      <c r="R16" s="20">
        <v>5</v>
      </c>
      <c r="S16" s="21">
        <f>R16*1000/53</f>
        <v>94.33962264150944</v>
      </c>
      <c r="T16" s="20">
        <v>20</v>
      </c>
      <c r="U16" s="21"/>
      <c r="V16" s="20">
        <v>18</v>
      </c>
      <c r="W16" s="21">
        <f>V16*1000/104</f>
        <v>173.07692307692307</v>
      </c>
      <c r="X16" s="20">
        <v>17</v>
      </c>
      <c r="Y16" s="21">
        <f>X16*1000/63</f>
        <v>269.8412698412698</v>
      </c>
      <c r="Z16" s="20"/>
      <c r="AA16" s="21"/>
      <c r="AB16" s="20">
        <v>9</v>
      </c>
      <c r="AC16" s="21">
        <f>AB16*1000/71</f>
        <v>126.7605633802817</v>
      </c>
      <c r="AD16" s="20">
        <v>20</v>
      </c>
      <c r="AE16" s="21"/>
      <c r="AF16" s="20"/>
      <c r="AG16" s="21"/>
      <c r="AH16" s="20"/>
      <c r="AI16" s="21"/>
      <c r="AJ16" s="20"/>
      <c r="AK16" s="21"/>
      <c r="AL16" s="22">
        <v>5</v>
      </c>
      <c r="AM16" s="23">
        <f t="shared" si="0"/>
        <v>959.8008428689519</v>
      </c>
      <c r="AN16">
        <v>10</v>
      </c>
    </row>
    <row r="17" spans="1:39" ht="19.5">
      <c r="A17" s="17">
        <v>12</v>
      </c>
      <c r="B17" s="29" t="s">
        <v>52</v>
      </c>
      <c r="C17" s="65">
        <v>1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>
        <v>16</v>
      </c>
      <c r="Q17" s="21">
        <f>P17*1000/49</f>
        <v>326.53061224489795</v>
      </c>
      <c r="R17" s="20">
        <v>16</v>
      </c>
      <c r="S17" s="21">
        <f>R17*1000/53</f>
        <v>301.8867924528302</v>
      </c>
      <c r="T17" s="20"/>
      <c r="U17" s="21"/>
      <c r="V17" s="20">
        <v>8</v>
      </c>
      <c r="W17" s="21">
        <f>V17*1000/104</f>
        <v>76.92307692307692</v>
      </c>
      <c r="X17" s="20">
        <v>7</v>
      </c>
      <c r="Y17" s="21">
        <f>X17*1000/63</f>
        <v>111.11111111111111</v>
      </c>
      <c r="Z17" s="20"/>
      <c r="AA17" s="21"/>
      <c r="AB17" s="20"/>
      <c r="AC17" s="21"/>
      <c r="AD17" s="20"/>
      <c r="AE17" s="21"/>
      <c r="AF17" s="20">
        <v>8</v>
      </c>
      <c r="AG17" s="21">
        <f>AF17*1000/47</f>
        <v>170.2127659574468</v>
      </c>
      <c r="AH17" s="20"/>
      <c r="AI17" s="21"/>
      <c r="AJ17" s="20"/>
      <c r="AK17" s="21"/>
      <c r="AL17" s="22">
        <v>5</v>
      </c>
      <c r="AM17" s="23">
        <f t="shared" si="0"/>
        <v>986.664358689363</v>
      </c>
    </row>
    <row r="18" spans="1:39" ht="19.5">
      <c r="A18" s="17">
        <v>13</v>
      </c>
      <c r="B18" s="29" t="s">
        <v>21</v>
      </c>
      <c r="C18" s="63">
        <v>1</v>
      </c>
      <c r="D18" s="20"/>
      <c r="E18" s="20"/>
      <c r="F18" s="20">
        <v>12</v>
      </c>
      <c r="G18" s="21">
        <f>F18*1000/92</f>
        <v>130.43478260869566</v>
      </c>
      <c r="H18" s="20"/>
      <c r="I18" s="21"/>
      <c r="J18" s="20">
        <v>1</v>
      </c>
      <c r="K18" s="21">
        <f>J18*1000/44</f>
        <v>22.727272727272727</v>
      </c>
      <c r="L18" s="20"/>
      <c r="M18" s="21"/>
      <c r="N18" s="20"/>
      <c r="O18" s="21"/>
      <c r="P18" s="20">
        <v>9</v>
      </c>
      <c r="Q18" s="21">
        <f>P18*1000/49</f>
        <v>183.6734693877551</v>
      </c>
      <c r="R18" s="20"/>
      <c r="S18" s="21"/>
      <c r="T18" s="20">
        <v>33</v>
      </c>
      <c r="U18" s="21">
        <f>T18*1000/68</f>
        <v>485.29411764705884</v>
      </c>
      <c r="V18" s="20">
        <v>20</v>
      </c>
      <c r="W18" s="21">
        <f>V18*1000/104</f>
        <v>192.30769230769232</v>
      </c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2">
        <v>5</v>
      </c>
      <c r="AM18" s="23">
        <f t="shared" si="0"/>
        <v>1014.4373346784746</v>
      </c>
    </row>
    <row r="19" spans="1:40" ht="19.5">
      <c r="A19" s="17">
        <v>14</v>
      </c>
      <c r="B19" s="29" t="s">
        <v>28</v>
      </c>
      <c r="C19" s="65">
        <v>1</v>
      </c>
      <c r="D19" s="20"/>
      <c r="E19" s="20"/>
      <c r="F19" s="20">
        <v>22</v>
      </c>
      <c r="G19" s="21">
        <f>F19*1000/92</f>
        <v>239.1304347826087</v>
      </c>
      <c r="H19" s="20"/>
      <c r="I19" s="21"/>
      <c r="J19" s="20"/>
      <c r="K19" s="21"/>
      <c r="L19" s="20"/>
      <c r="M19" s="21"/>
      <c r="N19" s="20">
        <v>20</v>
      </c>
      <c r="O19" s="21"/>
      <c r="P19" s="20">
        <v>13</v>
      </c>
      <c r="Q19" s="21">
        <f>P19*1000/49</f>
        <v>265.3061224489796</v>
      </c>
      <c r="R19" s="20">
        <v>22</v>
      </c>
      <c r="S19" s="21"/>
      <c r="T19" s="20">
        <v>21</v>
      </c>
      <c r="U19" s="21">
        <f>T19*1000/68</f>
        <v>308.8235294117647</v>
      </c>
      <c r="V19" s="20">
        <v>12</v>
      </c>
      <c r="W19" s="21">
        <f>V19*1000/104</f>
        <v>115.38461538461539</v>
      </c>
      <c r="X19" s="20"/>
      <c r="Y19" s="21"/>
      <c r="Z19" s="20"/>
      <c r="AA19" s="21"/>
      <c r="AB19" s="20">
        <v>34</v>
      </c>
      <c r="AC19" s="21"/>
      <c r="AD19" s="20">
        <v>26</v>
      </c>
      <c r="AE19" s="21"/>
      <c r="AF19" s="20">
        <v>6</v>
      </c>
      <c r="AG19" s="21">
        <f>AF19*1000/47</f>
        <v>127.65957446808511</v>
      </c>
      <c r="AH19" s="20"/>
      <c r="AI19" s="21"/>
      <c r="AJ19" s="20"/>
      <c r="AK19" s="21"/>
      <c r="AL19" s="22">
        <v>5</v>
      </c>
      <c r="AM19" s="23">
        <f t="shared" si="0"/>
        <v>1056.3042764960533</v>
      </c>
      <c r="AN19">
        <v>9</v>
      </c>
    </row>
    <row r="20" spans="1:39" ht="19.5">
      <c r="A20" s="17">
        <v>15</v>
      </c>
      <c r="B20" s="29" t="s">
        <v>274</v>
      </c>
      <c r="C20" s="65">
        <v>38</v>
      </c>
      <c r="D20" s="20">
        <v>15</v>
      </c>
      <c r="E20" s="21">
        <f>D20*1000/68</f>
        <v>220.58823529411765</v>
      </c>
      <c r="F20" s="20">
        <v>14</v>
      </c>
      <c r="G20" s="21">
        <f>F20*1000/92</f>
        <v>152.17391304347825</v>
      </c>
      <c r="H20" s="20">
        <v>3</v>
      </c>
      <c r="I20" s="21">
        <f>H20*1000/31</f>
        <v>96.7741935483871</v>
      </c>
      <c r="J20" s="20"/>
      <c r="K20" s="21"/>
      <c r="L20" s="20"/>
      <c r="M20" s="21"/>
      <c r="N20" s="20">
        <v>8</v>
      </c>
      <c r="O20" s="21">
        <f>N20*1000/53</f>
        <v>150.9433962264151</v>
      </c>
      <c r="P20" s="20">
        <v>23</v>
      </c>
      <c r="Q20" s="21">
        <f>P20*1000/49</f>
        <v>469.38775510204084</v>
      </c>
      <c r="R20" s="20"/>
      <c r="S20" s="21"/>
      <c r="T20" s="20"/>
      <c r="U20" s="21"/>
      <c r="V20" s="20"/>
      <c r="W20" s="20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/>
      <c r="AK20" s="21"/>
      <c r="AL20" s="22">
        <v>5</v>
      </c>
      <c r="AM20" s="23">
        <f t="shared" si="0"/>
        <v>1089.867493214439</v>
      </c>
    </row>
    <row r="21" spans="1:39" ht="19.5">
      <c r="A21" s="17">
        <v>16</v>
      </c>
      <c r="B21" s="29" t="s">
        <v>150</v>
      </c>
      <c r="C21" s="24">
        <v>7</v>
      </c>
      <c r="D21" s="20"/>
      <c r="E21" s="21"/>
      <c r="F21" s="20"/>
      <c r="G21" s="21"/>
      <c r="H21" s="20"/>
      <c r="I21" s="21"/>
      <c r="J21" s="20"/>
      <c r="K21" s="21"/>
      <c r="L21" s="20">
        <v>14</v>
      </c>
      <c r="M21" s="21">
        <f>L21*1000/38</f>
        <v>368.42105263157896</v>
      </c>
      <c r="N21" s="20">
        <v>3</v>
      </c>
      <c r="O21" s="21">
        <f>N21*1000/53</f>
        <v>56.60377358490566</v>
      </c>
      <c r="P21" s="20"/>
      <c r="Q21" s="21"/>
      <c r="R21" s="20">
        <v>24</v>
      </c>
      <c r="S21" s="21">
        <f>R21*1000/53</f>
        <v>452.8301886792453</v>
      </c>
      <c r="T21" s="20"/>
      <c r="U21" s="21"/>
      <c r="V21" s="20">
        <v>14</v>
      </c>
      <c r="W21" s="21">
        <f>V21*1000/104</f>
        <v>134.6153846153846</v>
      </c>
      <c r="X21" s="20"/>
      <c r="Y21" s="21"/>
      <c r="Z21" s="20"/>
      <c r="AA21" s="21"/>
      <c r="AB21" s="20"/>
      <c r="AC21" s="21"/>
      <c r="AD21" s="20">
        <v>6</v>
      </c>
      <c r="AE21" s="21">
        <f>AD21*1000/55</f>
        <v>109.0909090909091</v>
      </c>
      <c r="AF21" s="20"/>
      <c r="AG21" s="21"/>
      <c r="AH21" s="20"/>
      <c r="AI21" s="21"/>
      <c r="AJ21" s="20"/>
      <c r="AK21" s="21"/>
      <c r="AL21" s="22">
        <v>5</v>
      </c>
      <c r="AM21" s="23">
        <f t="shared" si="0"/>
        <v>1121.5613086020237</v>
      </c>
    </row>
    <row r="22" spans="1:40" ht="19.5">
      <c r="A22" s="17">
        <v>17</v>
      </c>
      <c r="B22" s="29" t="s">
        <v>13</v>
      </c>
      <c r="C22" s="63">
        <v>1</v>
      </c>
      <c r="D22" s="20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>
        <v>4</v>
      </c>
      <c r="Q22" s="21">
        <f>P22*1000/49</f>
        <v>81.63265306122449</v>
      </c>
      <c r="R22" s="20"/>
      <c r="S22" s="21"/>
      <c r="T22" s="20">
        <v>30</v>
      </c>
      <c r="U22" s="21"/>
      <c r="V22" s="20">
        <v>13</v>
      </c>
      <c r="W22" s="21">
        <f>V22*1000/104</f>
        <v>125</v>
      </c>
      <c r="X22" s="20">
        <v>14</v>
      </c>
      <c r="Y22" s="21">
        <f>X22*1000/63</f>
        <v>222.22222222222223</v>
      </c>
      <c r="Z22" s="20"/>
      <c r="AA22" s="21"/>
      <c r="AB22" s="20">
        <v>33</v>
      </c>
      <c r="AC22" s="21"/>
      <c r="AD22" s="20"/>
      <c r="AE22" s="21"/>
      <c r="AF22" s="20">
        <v>17</v>
      </c>
      <c r="AG22" s="21">
        <f>AF22*1000/47</f>
        <v>361.70212765957444</v>
      </c>
      <c r="AH22" s="20">
        <v>11</v>
      </c>
      <c r="AI22" s="21">
        <f>AH22*1000/29</f>
        <v>379.3103448275862</v>
      </c>
      <c r="AJ22" s="20"/>
      <c r="AK22" s="21"/>
      <c r="AL22" s="22">
        <v>5</v>
      </c>
      <c r="AM22" s="23">
        <f t="shared" si="0"/>
        <v>1169.8673477706075</v>
      </c>
      <c r="AN22">
        <v>7</v>
      </c>
    </row>
    <row r="23" spans="1:39" ht="19.5">
      <c r="A23" s="17">
        <v>18</v>
      </c>
      <c r="B23" s="29" t="s">
        <v>17</v>
      </c>
      <c r="C23" s="65">
        <v>1</v>
      </c>
      <c r="D23" s="20"/>
      <c r="E23" s="21"/>
      <c r="F23" s="20">
        <v>25</v>
      </c>
      <c r="G23" s="21">
        <f>F23*1000/92</f>
        <v>271.7391304347826</v>
      </c>
      <c r="H23" s="20"/>
      <c r="I23" s="21"/>
      <c r="J23" s="20"/>
      <c r="K23" s="21"/>
      <c r="L23" s="20"/>
      <c r="M23" s="21"/>
      <c r="N23" s="20">
        <v>2</v>
      </c>
      <c r="O23" s="21">
        <f>N23*1000/53</f>
        <v>37.735849056603776</v>
      </c>
      <c r="P23" s="20">
        <v>22</v>
      </c>
      <c r="Q23" s="21">
        <f>P23*1000/49</f>
        <v>448.9795918367347</v>
      </c>
      <c r="R23" s="20"/>
      <c r="S23" s="21"/>
      <c r="T23" s="20">
        <v>5</v>
      </c>
      <c r="U23" s="21">
        <f>T23*1000/68</f>
        <v>73.52941176470588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0">
        <v>16</v>
      </c>
      <c r="AG23" s="21">
        <f>AF23*1000/47</f>
        <v>340.4255319148936</v>
      </c>
      <c r="AH23" s="20"/>
      <c r="AI23" s="21"/>
      <c r="AJ23" s="20"/>
      <c r="AK23" s="21"/>
      <c r="AL23" s="22">
        <v>5</v>
      </c>
      <c r="AM23" s="23">
        <f t="shared" si="0"/>
        <v>1172.4095150077205</v>
      </c>
    </row>
    <row r="24" spans="1:39" ht="19.5">
      <c r="A24" s="17">
        <v>19</v>
      </c>
      <c r="B24" s="29" t="s">
        <v>31</v>
      </c>
      <c r="C24" s="63">
        <v>1</v>
      </c>
      <c r="D24" s="20"/>
      <c r="E24" s="20"/>
      <c r="F24" s="20">
        <v>19</v>
      </c>
      <c r="G24" s="21">
        <f>F24*1000/92</f>
        <v>206.52173913043478</v>
      </c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>
        <v>15</v>
      </c>
      <c r="S24" s="21">
        <f>R24*1000/53</f>
        <v>283.0188679245283</v>
      </c>
      <c r="T24" s="20">
        <v>26</v>
      </c>
      <c r="U24" s="21">
        <f>T24*1000/68</f>
        <v>382.3529411764706</v>
      </c>
      <c r="V24" s="20">
        <v>7</v>
      </c>
      <c r="W24" s="21">
        <f>V24*1000/104</f>
        <v>67.3076923076923</v>
      </c>
      <c r="X24" s="20"/>
      <c r="Y24" s="21"/>
      <c r="Z24" s="20"/>
      <c r="AA24" s="21"/>
      <c r="AB24" s="20"/>
      <c r="AC24" s="21"/>
      <c r="AD24" s="20"/>
      <c r="AE24" s="21"/>
      <c r="AF24" s="20">
        <v>11</v>
      </c>
      <c r="AG24" s="21">
        <f>AF24*1000/47</f>
        <v>234.04255319148936</v>
      </c>
      <c r="AH24" s="20"/>
      <c r="AI24" s="21"/>
      <c r="AJ24" s="20"/>
      <c r="AK24" s="21"/>
      <c r="AL24" s="22">
        <v>5</v>
      </c>
      <c r="AM24" s="23">
        <f t="shared" si="0"/>
        <v>1173.2437937306154</v>
      </c>
    </row>
    <row r="25" spans="1:39" ht="19.5">
      <c r="A25" s="17">
        <v>20</v>
      </c>
      <c r="B25" s="29" t="s">
        <v>126</v>
      </c>
      <c r="C25" s="65">
        <v>7</v>
      </c>
      <c r="D25" s="20">
        <v>16</v>
      </c>
      <c r="E25" s="21">
        <f>D25*1000/68</f>
        <v>235.2941176470588</v>
      </c>
      <c r="F25" s="20"/>
      <c r="G25" s="21"/>
      <c r="H25" s="20">
        <v>12</v>
      </c>
      <c r="I25" s="21">
        <f>H25*1000/31</f>
        <v>387.0967741935484</v>
      </c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>
        <v>11</v>
      </c>
      <c r="W25" s="21">
        <f>V25*1000/104</f>
        <v>105.76923076923077</v>
      </c>
      <c r="X25" s="20">
        <v>20</v>
      </c>
      <c r="Y25" s="21">
        <f>X25*1000/63</f>
        <v>317.46031746031747</v>
      </c>
      <c r="Z25" s="20"/>
      <c r="AA25" s="21"/>
      <c r="AB25" s="20">
        <v>10</v>
      </c>
      <c r="AC25" s="21">
        <f>AB25*1000/71</f>
        <v>140.8450704225352</v>
      </c>
      <c r="AD25" s="20"/>
      <c r="AE25" s="21"/>
      <c r="AF25" s="20"/>
      <c r="AG25" s="21"/>
      <c r="AH25" s="20"/>
      <c r="AI25" s="21"/>
      <c r="AJ25" s="20"/>
      <c r="AK25" s="21"/>
      <c r="AL25" s="22">
        <v>5</v>
      </c>
      <c r="AM25" s="23">
        <f t="shared" si="0"/>
        <v>1186.4655104926906</v>
      </c>
    </row>
    <row r="26" spans="1:39" ht="19.5">
      <c r="A26" s="17">
        <v>21</v>
      </c>
      <c r="B26" s="29" t="s">
        <v>140</v>
      </c>
      <c r="C26" s="65" t="s">
        <v>275</v>
      </c>
      <c r="D26" s="20">
        <v>8</v>
      </c>
      <c r="E26" s="21">
        <f>D26*1000/68</f>
        <v>117.6470588235294</v>
      </c>
      <c r="F26" s="20">
        <v>30</v>
      </c>
      <c r="G26" s="21">
        <f>F26*1000/92</f>
        <v>326.0869565217391</v>
      </c>
      <c r="H26" s="20"/>
      <c r="I26" s="21"/>
      <c r="J26" s="20"/>
      <c r="K26" s="21"/>
      <c r="L26" s="20"/>
      <c r="M26" s="21"/>
      <c r="N26" s="20">
        <v>10</v>
      </c>
      <c r="O26" s="21">
        <f>N26*1000/53</f>
        <v>188.67924528301887</v>
      </c>
      <c r="P26" s="20">
        <v>6</v>
      </c>
      <c r="Q26" s="21">
        <f>P26*1000/49</f>
        <v>122.44897959183673</v>
      </c>
      <c r="R26" s="20">
        <v>25</v>
      </c>
      <c r="S26" s="21">
        <f>R26*1000/53</f>
        <v>471.6981132075472</v>
      </c>
      <c r="T26" s="20"/>
      <c r="U26" s="21"/>
      <c r="V26" s="20"/>
      <c r="W26" s="20"/>
      <c r="X26" s="20"/>
      <c r="Y26" s="21"/>
      <c r="Z26" s="20"/>
      <c r="AA26" s="21"/>
      <c r="AB26" s="20"/>
      <c r="AC26" s="21"/>
      <c r="AD26" s="20"/>
      <c r="AE26" s="21"/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1226.5603534276713</v>
      </c>
    </row>
    <row r="27" spans="1:39" ht="19.5">
      <c r="A27" s="17">
        <v>22</v>
      </c>
      <c r="B27" s="29" t="s">
        <v>25</v>
      </c>
      <c r="C27" s="65">
        <v>1</v>
      </c>
      <c r="D27" s="20"/>
      <c r="E27" s="20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>
        <v>1</v>
      </c>
      <c r="S27" s="21">
        <f>R27*1000/53</f>
        <v>18.867924528301888</v>
      </c>
      <c r="T27" s="20">
        <v>25</v>
      </c>
      <c r="U27" s="21">
        <f>T27*1000/68</f>
        <v>367.6470588235294</v>
      </c>
      <c r="V27" s="20"/>
      <c r="W27" s="20"/>
      <c r="X27" s="20"/>
      <c r="Y27" s="21"/>
      <c r="Z27" s="20"/>
      <c r="AA27" s="21"/>
      <c r="AB27" s="20">
        <v>21</v>
      </c>
      <c r="AC27" s="21">
        <f>AB27*1000/71</f>
        <v>295.77464788732397</v>
      </c>
      <c r="AD27" s="20"/>
      <c r="AE27" s="21"/>
      <c r="AF27" s="20">
        <v>13</v>
      </c>
      <c r="AG27" s="21">
        <f>AF27*1000/47</f>
        <v>276.59574468085106</v>
      </c>
      <c r="AH27" s="20">
        <v>8</v>
      </c>
      <c r="AI27" s="21">
        <f>AH27*1000/29</f>
        <v>275.86206896551727</v>
      </c>
      <c r="AJ27" s="20"/>
      <c r="AK27" s="21"/>
      <c r="AL27" s="22">
        <v>5</v>
      </c>
      <c r="AM27" s="23">
        <f t="shared" si="0"/>
        <v>1234.7474448855235</v>
      </c>
    </row>
    <row r="28" spans="1:39" ht="19.5">
      <c r="A28" s="17">
        <v>23</v>
      </c>
      <c r="B28" s="29" t="s">
        <v>20</v>
      </c>
      <c r="C28" s="63">
        <v>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>
        <v>8</v>
      </c>
      <c r="U28" s="21">
        <f>T28*1000/68</f>
        <v>117.6470588235294</v>
      </c>
      <c r="V28" s="20">
        <v>41</v>
      </c>
      <c r="W28" s="21">
        <f>V28*1000/104</f>
        <v>394.2307692307692</v>
      </c>
      <c r="X28" s="20"/>
      <c r="Y28" s="21"/>
      <c r="Z28" s="20"/>
      <c r="AA28" s="21"/>
      <c r="AB28" s="20">
        <v>31</v>
      </c>
      <c r="AC28" s="21">
        <f>AB28*1000/71</f>
        <v>436.61971830985914</v>
      </c>
      <c r="AD28" s="20"/>
      <c r="AE28" s="21"/>
      <c r="AF28" s="20">
        <v>15</v>
      </c>
      <c r="AG28" s="21">
        <f>AF28*1000/47</f>
        <v>319.1489361702128</v>
      </c>
      <c r="AH28" s="20">
        <v>1</v>
      </c>
      <c r="AI28" s="21">
        <f>AH28*1000/29</f>
        <v>34.48275862068966</v>
      </c>
      <c r="AJ28" s="20"/>
      <c r="AK28" s="21"/>
      <c r="AL28" s="22">
        <v>5</v>
      </c>
      <c r="AM28" s="23">
        <f t="shared" si="0"/>
        <v>1302.1292411550603</v>
      </c>
    </row>
    <row r="29" spans="1:39" ht="19.5">
      <c r="A29" s="17">
        <v>24</v>
      </c>
      <c r="B29" s="29" t="s">
        <v>276</v>
      </c>
      <c r="C29" s="65">
        <v>42</v>
      </c>
      <c r="D29" s="20">
        <v>34</v>
      </c>
      <c r="E29" s="21">
        <f>D29*1000/68</f>
        <v>500</v>
      </c>
      <c r="F29" s="20"/>
      <c r="G29" s="21"/>
      <c r="H29" s="20"/>
      <c r="I29" s="21"/>
      <c r="J29" s="20">
        <v>3</v>
      </c>
      <c r="K29" s="21">
        <f>J29*1000/44</f>
        <v>68.18181818181819</v>
      </c>
      <c r="L29" s="20"/>
      <c r="M29" s="21"/>
      <c r="N29" s="20">
        <v>24</v>
      </c>
      <c r="O29" s="21">
        <f>N29*1000/53</f>
        <v>452.8301886792453</v>
      </c>
      <c r="P29" s="20"/>
      <c r="Q29" s="21"/>
      <c r="R29" s="20"/>
      <c r="S29" s="21"/>
      <c r="T29" s="20"/>
      <c r="U29" s="21"/>
      <c r="V29" s="20"/>
      <c r="W29" s="20"/>
      <c r="X29" s="20"/>
      <c r="Y29" s="21"/>
      <c r="Z29" s="20"/>
      <c r="AA29" s="21"/>
      <c r="AB29" s="20">
        <v>1</v>
      </c>
      <c r="AC29" s="21">
        <f>AB29*1000/71</f>
        <v>14.084507042253522</v>
      </c>
      <c r="AD29" s="20"/>
      <c r="AE29" s="21"/>
      <c r="AF29" s="20"/>
      <c r="AG29" s="21"/>
      <c r="AH29" s="20"/>
      <c r="AI29" s="21"/>
      <c r="AJ29" s="20">
        <v>7</v>
      </c>
      <c r="AK29" s="21">
        <f>AJ29*1000/26</f>
        <v>269.2307692307692</v>
      </c>
      <c r="AL29" s="22">
        <v>5</v>
      </c>
      <c r="AM29" s="23">
        <f t="shared" si="0"/>
        <v>1304.3272831340864</v>
      </c>
    </row>
    <row r="30" spans="1:40" ht="19.5">
      <c r="A30" s="17">
        <v>25</v>
      </c>
      <c r="B30" s="29" t="s">
        <v>178</v>
      </c>
      <c r="C30" s="65">
        <v>1</v>
      </c>
      <c r="D30" s="20"/>
      <c r="E30" s="21"/>
      <c r="F30" s="20"/>
      <c r="G30" s="21"/>
      <c r="H30" s="20"/>
      <c r="I30" s="21"/>
      <c r="J30" s="20">
        <v>19</v>
      </c>
      <c r="K30" s="21"/>
      <c r="L30" s="20"/>
      <c r="M30" s="21"/>
      <c r="N30" s="20"/>
      <c r="O30" s="21"/>
      <c r="P30" s="20">
        <v>19</v>
      </c>
      <c r="Q30" s="21">
        <f>P30*1000/49</f>
        <v>387.7551020408163</v>
      </c>
      <c r="R30" s="20">
        <v>6</v>
      </c>
      <c r="S30" s="21">
        <f>R30*1000/53</f>
        <v>113.20754716981132</v>
      </c>
      <c r="T30" s="20">
        <v>3</v>
      </c>
      <c r="U30" s="21">
        <f>T30*1000/68</f>
        <v>44.11764705882353</v>
      </c>
      <c r="V30" s="20"/>
      <c r="W30" s="21"/>
      <c r="X30" s="20"/>
      <c r="Y30" s="21"/>
      <c r="Z30" s="20"/>
      <c r="AA30" s="21"/>
      <c r="AB30" s="20">
        <v>32</v>
      </c>
      <c r="AC30" s="21"/>
      <c r="AD30" s="20">
        <v>23</v>
      </c>
      <c r="AE30" s="21">
        <f>AD30*1000/55</f>
        <v>418.1818181818182</v>
      </c>
      <c r="AF30" s="20">
        <v>21</v>
      </c>
      <c r="AG30" s="21"/>
      <c r="AH30" s="20">
        <v>10</v>
      </c>
      <c r="AI30" s="21">
        <f>AH30*1000/29</f>
        <v>344.82758620689657</v>
      </c>
      <c r="AJ30" s="20"/>
      <c r="AK30" s="21"/>
      <c r="AL30" s="22">
        <v>5</v>
      </c>
      <c r="AM30" s="23">
        <f t="shared" si="0"/>
        <v>1308.0897006581658</v>
      </c>
      <c r="AN30">
        <v>8</v>
      </c>
    </row>
    <row r="31" spans="1:39" ht="19.5">
      <c r="A31" s="17">
        <v>26</v>
      </c>
      <c r="B31" s="29" t="s">
        <v>194</v>
      </c>
      <c r="C31" s="65">
        <v>42</v>
      </c>
      <c r="D31" s="20"/>
      <c r="E31" s="20"/>
      <c r="F31" s="20"/>
      <c r="G31" s="21"/>
      <c r="H31" s="20"/>
      <c r="I31" s="21"/>
      <c r="J31" s="20">
        <v>4</v>
      </c>
      <c r="K31" s="21">
        <f>J31*1000/44</f>
        <v>90.9090909090909</v>
      </c>
      <c r="L31" s="20">
        <v>7</v>
      </c>
      <c r="M31" s="21">
        <f>L31*1000/38</f>
        <v>184.21052631578948</v>
      </c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>
        <v>20</v>
      </c>
      <c r="AC31" s="21">
        <f>AB31*1000/71</f>
        <v>281.6901408450704</v>
      </c>
      <c r="AD31" s="20"/>
      <c r="AE31" s="21"/>
      <c r="AF31" s="20">
        <v>12</v>
      </c>
      <c r="AG31" s="21">
        <f>AF31*1000/47</f>
        <v>255.31914893617022</v>
      </c>
      <c r="AH31" s="20"/>
      <c r="AI31" s="21"/>
      <c r="AJ31" s="20">
        <v>13</v>
      </c>
      <c r="AK31" s="21">
        <f>AJ31*1000/26</f>
        <v>500</v>
      </c>
      <c r="AL31" s="22">
        <v>5</v>
      </c>
      <c r="AM31" s="23">
        <f t="shared" si="0"/>
        <v>1312.128907006121</v>
      </c>
    </row>
    <row r="32" spans="1:39" ht="19.5">
      <c r="A32" s="17">
        <v>27</v>
      </c>
      <c r="B32" s="29" t="s">
        <v>217</v>
      </c>
      <c r="C32" s="63">
        <v>74</v>
      </c>
      <c r="D32" s="20">
        <v>28</v>
      </c>
      <c r="E32" s="21">
        <f>D32*1000/68</f>
        <v>411.7647058823529</v>
      </c>
      <c r="F32" s="20">
        <v>29</v>
      </c>
      <c r="G32" s="21">
        <f>F32*1000/92</f>
        <v>315.2173913043478</v>
      </c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>
        <v>7</v>
      </c>
      <c r="U32" s="21">
        <f>T32*1000/68</f>
        <v>102.94117647058823</v>
      </c>
      <c r="V32" s="20">
        <v>34</v>
      </c>
      <c r="W32" s="21">
        <f>V32*1000/104</f>
        <v>326.9230769230769</v>
      </c>
      <c r="X32" s="20"/>
      <c r="Y32" s="21"/>
      <c r="Z32" s="20">
        <v>7</v>
      </c>
      <c r="AA32" s="21">
        <f>Z32*1000/27</f>
        <v>259.25925925925924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5</v>
      </c>
      <c r="AM32" s="23">
        <f t="shared" si="0"/>
        <v>1416.1056098396252</v>
      </c>
    </row>
    <row r="33" spans="1:39" ht="19.5">
      <c r="A33" s="17">
        <v>28</v>
      </c>
      <c r="B33" s="29" t="s">
        <v>16</v>
      </c>
      <c r="C33" s="63">
        <v>1</v>
      </c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20</v>
      </c>
      <c r="S33" s="21">
        <f>R33*1000/53</f>
        <v>377.35849056603774</v>
      </c>
      <c r="T33" s="20"/>
      <c r="U33" s="21"/>
      <c r="V33" s="20"/>
      <c r="W33" s="21"/>
      <c r="X33" s="20">
        <v>11</v>
      </c>
      <c r="Y33" s="21">
        <f>X33*1000/63</f>
        <v>174.6031746031746</v>
      </c>
      <c r="Z33" s="20"/>
      <c r="AA33" s="21"/>
      <c r="AB33" s="20">
        <v>13</v>
      </c>
      <c r="AC33" s="21">
        <f>AB33*1000/71</f>
        <v>183.09859154929578</v>
      </c>
      <c r="AD33" s="20">
        <v>17</v>
      </c>
      <c r="AE33" s="21">
        <f>AD33*1000/55</f>
        <v>309.09090909090907</v>
      </c>
      <c r="AF33" s="20">
        <v>20</v>
      </c>
      <c r="AG33" s="21">
        <f>AF33*1000/47</f>
        <v>425.531914893617</v>
      </c>
      <c r="AH33" s="20"/>
      <c r="AI33" s="21"/>
      <c r="AJ33" s="20"/>
      <c r="AK33" s="21"/>
      <c r="AL33" s="22">
        <v>5</v>
      </c>
      <c r="AM33" s="23">
        <f t="shared" si="0"/>
        <v>1469.6830807030342</v>
      </c>
    </row>
    <row r="34" spans="1:39" ht="19.5">
      <c r="A34" s="17">
        <v>29</v>
      </c>
      <c r="B34" s="29" t="s">
        <v>90</v>
      </c>
      <c r="C34" s="65">
        <v>1</v>
      </c>
      <c r="D34" s="20">
        <v>11</v>
      </c>
      <c r="E34" s="21">
        <f>D34*1000/68</f>
        <v>161.76470588235293</v>
      </c>
      <c r="F34" s="20"/>
      <c r="G34" s="21"/>
      <c r="H34" s="20"/>
      <c r="I34" s="21"/>
      <c r="J34" s="20">
        <v>10</v>
      </c>
      <c r="K34" s="21">
        <f>J34*1000/44</f>
        <v>227.27272727272728</v>
      </c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>
        <v>32</v>
      </c>
      <c r="W34" s="21">
        <f>V34*1000/104</f>
        <v>307.6923076923077</v>
      </c>
      <c r="X34" s="20"/>
      <c r="Y34" s="21"/>
      <c r="Z34" s="20"/>
      <c r="AA34" s="21"/>
      <c r="AB34" s="20"/>
      <c r="AC34" s="21"/>
      <c r="AD34" s="20">
        <v>18</v>
      </c>
      <c r="AE34" s="21">
        <f>AD34*1000/55</f>
        <v>327.27272727272725</v>
      </c>
      <c r="AF34" s="20"/>
      <c r="AG34" s="21"/>
      <c r="AH34" s="20">
        <v>14</v>
      </c>
      <c r="AI34" s="21">
        <f>AH34*1000/29</f>
        <v>482.7586206896552</v>
      </c>
      <c r="AJ34" s="20"/>
      <c r="AK34" s="21"/>
      <c r="AL34" s="22">
        <v>5</v>
      </c>
      <c r="AM34" s="23">
        <f t="shared" si="0"/>
        <v>1506.7610888097702</v>
      </c>
    </row>
    <row r="35" spans="1:39" ht="19.5">
      <c r="A35" s="17">
        <v>30</v>
      </c>
      <c r="B35" s="29" t="s">
        <v>277</v>
      </c>
      <c r="C35" s="65">
        <v>42</v>
      </c>
      <c r="D35" s="20">
        <v>31</v>
      </c>
      <c r="E35" s="21">
        <f>D35*1000/68</f>
        <v>455.88235294117646</v>
      </c>
      <c r="F35" s="20"/>
      <c r="G35" s="21"/>
      <c r="H35" s="20"/>
      <c r="I35" s="21"/>
      <c r="J35" s="20"/>
      <c r="K35" s="21"/>
      <c r="L35" s="20">
        <v>4</v>
      </c>
      <c r="M35" s="21">
        <f>L35*1000/38</f>
        <v>105.26315789473684</v>
      </c>
      <c r="N35" s="20"/>
      <c r="O35" s="21"/>
      <c r="P35" s="20"/>
      <c r="Q35" s="21"/>
      <c r="R35" s="20"/>
      <c r="S35" s="21"/>
      <c r="T35" s="20"/>
      <c r="U35" s="21"/>
      <c r="V35" s="20">
        <v>9</v>
      </c>
      <c r="W35" s="21">
        <f>V35*1000/104</f>
        <v>86.53846153846153</v>
      </c>
      <c r="X35" s="20">
        <v>30</v>
      </c>
      <c r="Y35" s="21">
        <f>X35*1000/63</f>
        <v>476.1904761904762</v>
      </c>
      <c r="Z35" s="20"/>
      <c r="AA35" s="21"/>
      <c r="AB35" s="20"/>
      <c r="AC35" s="21"/>
      <c r="AD35" s="20"/>
      <c r="AE35" s="21"/>
      <c r="AF35" s="20"/>
      <c r="AG35" s="21"/>
      <c r="AH35" s="20"/>
      <c r="AI35" s="21"/>
      <c r="AJ35" s="20">
        <v>10</v>
      </c>
      <c r="AK35" s="21">
        <f>AJ35*1000/26</f>
        <v>384.61538461538464</v>
      </c>
      <c r="AL35" s="22">
        <v>5</v>
      </c>
      <c r="AM35" s="23">
        <f t="shared" si="0"/>
        <v>1508.4898331802356</v>
      </c>
    </row>
    <row r="36" spans="1:40" ht="19.5">
      <c r="A36" s="17">
        <v>31</v>
      </c>
      <c r="B36" s="29" t="s">
        <v>278</v>
      </c>
      <c r="C36" s="24">
        <v>7</v>
      </c>
      <c r="D36" s="20">
        <v>24</v>
      </c>
      <c r="E36" s="21">
        <f>D36*1000/68</f>
        <v>352.94117647058823</v>
      </c>
      <c r="F36" s="20">
        <v>27</v>
      </c>
      <c r="G36" s="21">
        <f>F36*1000/92</f>
        <v>293.4782608695652</v>
      </c>
      <c r="H36" s="20"/>
      <c r="I36" s="21"/>
      <c r="J36" s="20"/>
      <c r="K36" s="21"/>
      <c r="L36" s="20">
        <v>11</v>
      </c>
      <c r="M36" s="21">
        <f>L36*1000/38</f>
        <v>289.4736842105263</v>
      </c>
      <c r="N36" s="20"/>
      <c r="O36" s="21"/>
      <c r="P36" s="20"/>
      <c r="Q36" s="21"/>
      <c r="R36" s="20"/>
      <c r="S36" s="21"/>
      <c r="T36" s="20"/>
      <c r="U36" s="21"/>
      <c r="V36" s="20">
        <v>44</v>
      </c>
      <c r="W36" s="21">
        <f>V36*1000/104</f>
        <v>423.0769230769231</v>
      </c>
      <c r="X36" s="20">
        <v>28</v>
      </c>
      <c r="Y36" s="21"/>
      <c r="Z36" s="20"/>
      <c r="AA36" s="21"/>
      <c r="AB36" s="20"/>
      <c r="AC36" s="21"/>
      <c r="AD36" s="20">
        <v>16</v>
      </c>
      <c r="AE36" s="21">
        <f>AD36*1000/55</f>
        <v>290.90909090909093</v>
      </c>
      <c r="AF36" s="20"/>
      <c r="AG36" s="21"/>
      <c r="AH36" s="20"/>
      <c r="AI36" s="21"/>
      <c r="AJ36" s="20"/>
      <c r="AK36" s="21"/>
      <c r="AL36" s="22">
        <v>5</v>
      </c>
      <c r="AM36" s="23">
        <f t="shared" si="0"/>
        <v>1649.8791355366939</v>
      </c>
      <c r="AN36">
        <v>6</v>
      </c>
    </row>
    <row r="37" spans="1:39" ht="19.5">
      <c r="A37" s="17">
        <v>32</v>
      </c>
      <c r="B37" s="29" t="s">
        <v>180</v>
      </c>
      <c r="C37" s="65">
        <v>1</v>
      </c>
      <c r="D37" s="20">
        <v>30</v>
      </c>
      <c r="E37" s="21">
        <f>D37*1000/68</f>
        <v>441.1764705882353</v>
      </c>
      <c r="F37" s="20">
        <v>41</v>
      </c>
      <c r="G37" s="21">
        <f>F37*1000/92</f>
        <v>445.6521739130435</v>
      </c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>
        <v>18</v>
      </c>
      <c r="S37" s="21">
        <f>R37*1000/53</f>
        <v>339.62264150943395</v>
      </c>
      <c r="T37" s="20">
        <v>6</v>
      </c>
      <c r="U37" s="21">
        <f>T37*1000/68</f>
        <v>88.23529411764706</v>
      </c>
      <c r="V37" s="20"/>
      <c r="W37" s="20"/>
      <c r="X37" s="20">
        <v>27</v>
      </c>
      <c r="Y37" s="21">
        <f>X37*1000/63</f>
        <v>428.57142857142856</v>
      </c>
      <c r="Z37" s="20"/>
      <c r="AA37" s="21"/>
      <c r="AB37" s="20"/>
      <c r="AC37" s="21"/>
      <c r="AD37" s="20"/>
      <c r="AE37" s="21"/>
      <c r="AF37" s="20"/>
      <c r="AG37" s="21"/>
      <c r="AH37" s="20"/>
      <c r="AI37" s="21"/>
      <c r="AJ37" s="20"/>
      <c r="AK37" s="21"/>
      <c r="AL37" s="22">
        <v>5</v>
      </c>
      <c r="AM37" s="23">
        <f t="shared" si="0"/>
        <v>1743.2580086997887</v>
      </c>
    </row>
    <row r="38" spans="1:39" ht="19.5">
      <c r="A38" s="17">
        <v>33</v>
      </c>
      <c r="B38" s="29" t="s">
        <v>49</v>
      </c>
      <c r="C38" s="63">
        <v>1</v>
      </c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>
        <v>1</v>
      </c>
      <c r="AA38" s="21">
        <f>Z38*1000/27</f>
        <v>37.03703703703704</v>
      </c>
      <c r="AB38" s="20">
        <v>11</v>
      </c>
      <c r="AC38" s="21">
        <f>AB38*1000/71</f>
        <v>154.92957746478874</v>
      </c>
      <c r="AD38" s="20">
        <v>5</v>
      </c>
      <c r="AE38" s="21">
        <f>AD38*1000/55</f>
        <v>90.9090909090909</v>
      </c>
      <c r="AF38" s="20">
        <v>2</v>
      </c>
      <c r="AG38" s="21">
        <f>AF38*1000/47</f>
        <v>42.5531914893617</v>
      </c>
      <c r="AH38" s="20"/>
      <c r="AI38" s="21"/>
      <c r="AJ38" s="20"/>
      <c r="AK38" s="21"/>
      <c r="AL38" s="22">
        <v>4</v>
      </c>
      <c r="AM38" s="23">
        <f t="shared" si="0"/>
        <v>325.4288969002784</v>
      </c>
    </row>
    <row r="39" spans="1:39" ht="19.5">
      <c r="A39" s="17">
        <v>34</v>
      </c>
      <c r="B39" s="29" t="s">
        <v>146</v>
      </c>
      <c r="C39" s="63">
        <v>38</v>
      </c>
      <c r="D39" s="20">
        <v>5</v>
      </c>
      <c r="E39" s="21">
        <f>D39*1000/68</f>
        <v>73.52941176470588</v>
      </c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>
        <v>2</v>
      </c>
      <c r="W39" s="21">
        <f>V39*1000/104</f>
        <v>19.23076923076923</v>
      </c>
      <c r="X39" s="20"/>
      <c r="Y39" s="21"/>
      <c r="Z39" s="20"/>
      <c r="AA39" s="21"/>
      <c r="AB39" s="20"/>
      <c r="AC39" s="21"/>
      <c r="AD39" s="20"/>
      <c r="AE39" s="21"/>
      <c r="AF39" s="20"/>
      <c r="AG39" s="21"/>
      <c r="AH39" s="20">
        <v>6</v>
      </c>
      <c r="AI39" s="21">
        <f>AH39*1000/29</f>
        <v>206.89655172413794</v>
      </c>
      <c r="AJ39" s="20">
        <v>12</v>
      </c>
      <c r="AK39" s="21">
        <f>AJ39*1000/26</f>
        <v>461.53846153846155</v>
      </c>
      <c r="AL39" s="22">
        <v>4</v>
      </c>
      <c r="AM39" s="23">
        <f t="shared" si="0"/>
        <v>761.1951942580746</v>
      </c>
    </row>
    <row r="40" spans="1:39" ht="19.5">
      <c r="A40" s="17">
        <v>35</v>
      </c>
      <c r="B40" s="29" t="s">
        <v>279</v>
      </c>
      <c r="C40" s="63">
        <v>38</v>
      </c>
      <c r="D40" s="20"/>
      <c r="E40" s="20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>
        <v>7</v>
      </c>
      <c r="S40" s="21">
        <f>R40*1000/53</f>
        <v>132.0754716981132</v>
      </c>
      <c r="T40" s="20">
        <v>15</v>
      </c>
      <c r="U40" s="21">
        <f>T40*1000/68</f>
        <v>220.58823529411765</v>
      </c>
      <c r="V40" s="20">
        <v>10</v>
      </c>
      <c r="W40" s="21">
        <f>V40*1000/104</f>
        <v>96.15384615384616</v>
      </c>
      <c r="X40" s="20"/>
      <c r="Y40" s="21"/>
      <c r="Z40" s="20"/>
      <c r="AA40" s="21"/>
      <c r="AB40" s="20">
        <v>26</v>
      </c>
      <c r="AC40" s="21">
        <f>AB40*1000/71</f>
        <v>366.19718309859155</v>
      </c>
      <c r="AD40" s="20"/>
      <c r="AE40" s="21"/>
      <c r="AF40" s="20"/>
      <c r="AG40" s="21"/>
      <c r="AH40" s="20"/>
      <c r="AI40" s="21"/>
      <c r="AJ40" s="20"/>
      <c r="AK40" s="21"/>
      <c r="AL40" s="22">
        <v>4</v>
      </c>
      <c r="AM40" s="23">
        <f t="shared" si="0"/>
        <v>815.0147362446685</v>
      </c>
    </row>
    <row r="41" spans="1:39" ht="19.5">
      <c r="A41" s="17">
        <v>36</v>
      </c>
      <c r="B41" s="29" t="s">
        <v>280</v>
      </c>
      <c r="C41" s="65">
        <v>38</v>
      </c>
      <c r="D41" s="20">
        <v>9</v>
      </c>
      <c r="E41" s="21">
        <f>D41*1000/68</f>
        <v>132.35294117647058</v>
      </c>
      <c r="F41" s="20"/>
      <c r="G41" s="21"/>
      <c r="H41" s="20"/>
      <c r="I41" s="21"/>
      <c r="J41" s="20"/>
      <c r="K41" s="21"/>
      <c r="L41" s="20"/>
      <c r="M41" s="21"/>
      <c r="N41" s="20">
        <v>13</v>
      </c>
      <c r="O41" s="21">
        <f>N41*1000/53</f>
        <v>245.28301886792454</v>
      </c>
      <c r="P41" s="20"/>
      <c r="Q41" s="21"/>
      <c r="R41" s="20"/>
      <c r="S41" s="21"/>
      <c r="T41" s="20"/>
      <c r="U41" s="21"/>
      <c r="V41" s="20">
        <v>21</v>
      </c>
      <c r="W41" s="21">
        <f>V41*1000/104</f>
        <v>201.92307692307693</v>
      </c>
      <c r="X41" s="20"/>
      <c r="Y41" s="21"/>
      <c r="Z41" s="20"/>
      <c r="AA41" s="21"/>
      <c r="AB41" s="20"/>
      <c r="AC41" s="21"/>
      <c r="AD41" s="20">
        <v>14</v>
      </c>
      <c r="AE41" s="21">
        <f>AD41*1000/55</f>
        <v>254.54545454545453</v>
      </c>
      <c r="AF41" s="20"/>
      <c r="AG41" s="21"/>
      <c r="AH41" s="20"/>
      <c r="AI41" s="21"/>
      <c r="AJ41" s="20"/>
      <c r="AK41" s="21"/>
      <c r="AL41" s="22">
        <v>4</v>
      </c>
      <c r="AM41" s="23">
        <f t="shared" si="0"/>
        <v>834.1044915129265</v>
      </c>
    </row>
    <row r="42" spans="1:39" ht="19.5">
      <c r="A42" s="17">
        <v>37</v>
      </c>
      <c r="B42" s="29" t="s">
        <v>130</v>
      </c>
      <c r="C42" s="63">
        <v>38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>
        <v>5</v>
      </c>
      <c r="O42" s="21">
        <f>N42*1000/53</f>
        <v>94.33962264150944</v>
      </c>
      <c r="P42" s="20"/>
      <c r="Q42" s="21"/>
      <c r="R42" s="20"/>
      <c r="S42" s="21"/>
      <c r="T42" s="20"/>
      <c r="U42" s="21"/>
      <c r="V42" s="20">
        <v>49</v>
      </c>
      <c r="W42" s="21">
        <f>V42*1000/104</f>
        <v>471.15384615384613</v>
      </c>
      <c r="X42" s="20"/>
      <c r="Y42" s="21"/>
      <c r="Z42" s="20"/>
      <c r="AA42" s="21"/>
      <c r="AB42" s="20">
        <v>15</v>
      </c>
      <c r="AC42" s="21">
        <f>AB42*1000/71</f>
        <v>211.26760563380282</v>
      </c>
      <c r="AD42" s="20"/>
      <c r="AE42" s="21"/>
      <c r="AF42" s="20">
        <v>4</v>
      </c>
      <c r="AG42" s="21">
        <f>AF42*1000/47</f>
        <v>85.1063829787234</v>
      </c>
      <c r="AH42" s="20"/>
      <c r="AI42" s="21"/>
      <c r="AJ42" s="20"/>
      <c r="AK42" s="21"/>
      <c r="AL42" s="22">
        <v>4</v>
      </c>
      <c r="AM42" s="23">
        <f t="shared" si="0"/>
        <v>861.8674574078817</v>
      </c>
    </row>
    <row r="43" spans="1:39" ht="19.5">
      <c r="A43" s="17">
        <v>38</v>
      </c>
      <c r="B43" s="29" t="s">
        <v>281</v>
      </c>
      <c r="C43" s="65">
        <v>42</v>
      </c>
      <c r="D43" s="20">
        <v>18</v>
      </c>
      <c r="E43" s="21">
        <f>D43*1000/68</f>
        <v>264.70588235294116</v>
      </c>
      <c r="F43" s="20">
        <v>33</v>
      </c>
      <c r="G43" s="21">
        <f>F43*1000/92</f>
        <v>358.69565217391306</v>
      </c>
      <c r="H43" s="25"/>
      <c r="I43" s="21"/>
      <c r="J43" s="20"/>
      <c r="K43" s="21"/>
      <c r="L43" s="20">
        <v>8</v>
      </c>
      <c r="M43" s="21">
        <f>L43*1000/38</f>
        <v>210.52631578947367</v>
      </c>
      <c r="N43" s="20">
        <v>4</v>
      </c>
      <c r="O43" s="21">
        <f>N43*1000/53</f>
        <v>75.47169811320755</v>
      </c>
      <c r="P43" s="20"/>
      <c r="Q43" s="21"/>
      <c r="R43" s="20"/>
      <c r="S43" s="21"/>
      <c r="T43" s="20"/>
      <c r="U43" s="21"/>
      <c r="V43" s="20"/>
      <c r="W43" s="20"/>
      <c r="X43" s="20"/>
      <c r="Y43" s="21"/>
      <c r="Z43" s="20"/>
      <c r="AA43" s="21"/>
      <c r="AB43" s="20"/>
      <c r="AC43" s="21"/>
      <c r="AD43" s="20"/>
      <c r="AE43" s="21"/>
      <c r="AF43" s="20"/>
      <c r="AG43" s="21"/>
      <c r="AH43" s="25"/>
      <c r="AI43" s="21"/>
      <c r="AJ43" s="25"/>
      <c r="AK43" s="21"/>
      <c r="AL43" s="22">
        <v>4</v>
      </c>
      <c r="AM43" s="23">
        <f t="shared" si="0"/>
        <v>909.3995484295355</v>
      </c>
    </row>
    <row r="44" spans="1:39" ht="19.5">
      <c r="A44" s="17">
        <v>39</v>
      </c>
      <c r="B44" s="29" t="s">
        <v>198</v>
      </c>
      <c r="C44" s="65">
        <v>1</v>
      </c>
      <c r="D44" s="20"/>
      <c r="E44" s="20"/>
      <c r="F44" s="20">
        <v>11</v>
      </c>
      <c r="G44" s="21">
        <f>F44*1000/92</f>
        <v>119.56521739130434</v>
      </c>
      <c r="H44" s="20"/>
      <c r="I44" s="21"/>
      <c r="J44" s="20"/>
      <c r="K44" s="21"/>
      <c r="L44" s="20"/>
      <c r="M44" s="21"/>
      <c r="N44" s="20"/>
      <c r="O44" s="21"/>
      <c r="P44" s="20">
        <v>8</v>
      </c>
      <c r="Q44" s="21">
        <f>P44*1000/49</f>
        <v>163.26530612244898</v>
      </c>
      <c r="R44" s="20"/>
      <c r="S44" s="21"/>
      <c r="T44" s="20"/>
      <c r="U44" s="21"/>
      <c r="V44" s="20">
        <v>38</v>
      </c>
      <c r="W44" s="21">
        <f>V44*1000/104</f>
        <v>365.38461538461536</v>
      </c>
      <c r="X44" s="20"/>
      <c r="Y44" s="21"/>
      <c r="Z44" s="20"/>
      <c r="AA44" s="21"/>
      <c r="AB44" s="20"/>
      <c r="AC44" s="21"/>
      <c r="AD44" s="20"/>
      <c r="AE44" s="21"/>
      <c r="AF44" s="20">
        <v>18</v>
      </c>
      <c r="AG44" s="21">
        <f>AF44*1000/47</f>
        <v>382.97872340425533</v>
      </c>
      <c r="AH44" s="20"/>
      <c r="AI44" s="21"/>
      <c r="AJ44" s="20"/>
      <c r="AK44" s="21"/>
      <c r="AL44" s="22">
        <v>4</v>
      </c>
      <c r="AM44" s="23">
        <f t="shared" si="0"/>
        <v>1031.193862302624</v>
      </c>
    </row>
    <row r="45" spans="1:39" ht="19.5">
      <c r="A45" s="17">
        <v>40</v>
      </c>
      <c r="B45" s="29" t="s">
        <v>282</v>
      </c>
      <c r="C45" s="63">
        <v>38</v>
      </c>
      <c r="D45" s="20"/>
      <c r="E45" s="21"/>
      <c r="F45" s="20"/>
      <c r="G45" s="21"/>
      <c r="H45" s="20">
        <v>16</v>
      </c>
      <c r="I45" s="21">
        <f>H45*1000/31</f>
        <v>516.1290322580645</v>
      </c>
      <c r="J45" s="20"/>
      <c r="K45" s="21"/>
      <c r="L45" s="20"/>
      <c r="M45" s="21"/>
      <c r="N45" s="20"/>
      <c r="O45" s="21"/>
      <c r="P45" s="20">
        <v>18</v>
      </c>
      <c r="Q45" s="21">
        <f>P45*1000/49</f>
        <v>367.3469387755102</v>
      </c>
      <c r="R45" s="20"/>
      <c r="S45" s="21"/>
      <c r="T45" s="20">
        <v>16</v>
      </c>
      <c r="U45" s="21">
        <f>T45*1000/68</f>
        <v>235.2941176470588</v>
      </c>
      <c r="V45" s="20"/>
      <c r="W45" s="21"/>
      <c r="X45" s="20">
        <v>2</v>
      </c>
      <c r="Y45" s="21">
        <f>X45*1000/63</f>
        <v>31.746031746031747</v>
      </c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4</v>
      </c>
      <c r="AM45" s="23">
        <f t="shared" si="0"/>
        <v>1150.5161204266653</v>
      </c>
    </row>
    <row r="46" spans="1:39" ht="19.5">
      <c r="A46" s="17">
        <v>41</v>
      </c>
      <c r="B46" s="29" t="s">
        <v>38</v>
      </c>
      <c r="C46" s="63">
        <v>1</v>
      </c>
      <c r="D46" s="20"/>
      <c r="E46" s="21"/>
      <c r="F46" s="20">
        <v>31</v>
      </c>
      <c r="G46" s="21">
        <f>F46*1000/92</f>
        <v>336.95652173913044</v>
      </c>
      <c r="H46" s="20"/>
      <c r="I46" s="21"/>
      <c r="J46" s="20"/>
      <c r="K46" s="21"/>
      <c r="L46" s="20"/>
      <c r="M46" s="21"/>
      <c r="N46" s="20">
        <v>19</v>
      </c>
      <c r="O46" s="21">
        <f>N46*1000/53</f>
        <v>358.49056603773585</v>
      </c>
      <c r="P46" s="20">
        <v>1</v>
      </c>
      <c r="Q46" s="21">
        <f>P46*1000/49</f>
        <v>20.408163265306122</v>
      </c>
      <c r="R46" s="20"/>
      <c r="S46" s="21"/>
      <c r="T46" s="20"/>
      <c r="U46" s="21"/>
      <c r="V46" s="20">
        <v>52</v>
      </c>
      <c r="W46" s="21">
        <f>V46*1000/104</f>
        <v>500</v>
      </c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/>
      <c r="AI46" s="21"/>
      <c r="AJ46" s="20"/>
      <c r="AK46" s="21"/>
      <c r="AL46" s="22">
        <v>4</v>
      </c>
      <c r="AM46" s="23">
        <f t="shared" si="0"/>
        <v>1215.8552510421723</v>
      </c>
    </row>
    <row r="47" spans="1:39" ht="19.5">
      <c r="A47" s="17">
        <v>42</v>
      </c>
      <c r="B47" s="29" t="s">
        <v>86</v>
      </c>
      <c r="C47" s="63">
        <v>1</v>
      </c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>
        <v>3</v>
      </c>
      <c r="Q47" s="21">
        <f>P47*1000/49</f>
        <v>61.224489795918366</v>
      </c>
      <c r="R47" s="20">
        <v>27</v>
      </c>
      <c r="S47" s="21">
        <f>R47*1000/53</f>
        <v>509.4339622641509</v>
      </c>
      <c r="T47" s="20">
        <v>22</v>
      </c>
      <c r="U47" s="21">
        <f>T47*1000/68</f>
        <v>323.52941176470586</v>
      </c>
      <c r="V47" s="20"/>
      <c r="W47" s="21"/>
      <c r="X47" s="20"/>
      <c r="Y47" s="21"/>
      <c r="Z47" s="20"/>
      <c r="AA47" s="21"/>
      <c r="AB47" s="20">
        <v>23</v>
      </c>
      <c r="AC47" s="21">
        <f>AB47*1000/71</f>
        <v>323.943661971831</v>
      </c>
      <c r="AD47" s="20"/>
      <c r="AE47" s="21"/>
      <c r="AF47" s="20"/>
      <c r="AG47" s="21"/>
      <c r="AH47" s="20"/>
      <c r="AI47" s="21"/>
      <c r="AJ47" s="20"/>
      <c r="AK47" s="21"/>
      <c r="AL47" s="22">
        <v>4</v>
      </c>
      <c r="AM47" s="23">
        <f t="shared" si="0"/>
        <v>1218.1315257966062</v>
      </c>
    </row>
    <row r="48" spans="1:39" ht="19.5">
      <c r="A48" s="17">
        <v>43</v>
      </c>
      <c r="B48" s="29" t="s">
        <v>204</v>
      </c>
      <c r="C48" s="65">
        <v>38</v>
      </c>
      <c r="D48" s="20"/>
      <c r="E48" s="21"/>
      <c r="F48" s="20">
        <v>32</v>
      </c>
      <c r="G48" s="21">
        <f>F48*1000/92</f>
        <v>347.82608695652175</v>
      </c>
      <c r="H48" s="20"/>
      <c r="I48" s="21"/>
      <c r="J48" s="20"/>
      <c r="K48" s="21"/>
      <c r="L48" s="20"/>
      <c r="M48" s="21"/>
      <c r="N48" s="20">
        <v>27</v>
      </c>
      <c r="O48" s="21">
        <f>N48*1000/53</f>
        <v>509.4339622641509</v>
      </c>
      <c r="P48" s="20"/>
      <c r="Q48" s="21"/>
      <c r="R48" s="20"/>
      <c r="S48" s="21"/>
      <c r="T48" s="20"/>
      <c r="U48" s="21"/>
      <c r="V48" s="20"/>
      <c r="W48" s="20"/>
      <c r="X48" s="20">
        <v>8</v>
      </c>
      <c r="Y48" s="21">
        <f>X48*1000/63</f>
        <v>126.98412698412699</v>
      </c>
      <c r="Z48" s="20"/>
      <c r="AA48" s="21"/>
      <c r="AB48" s="20">
        <v>17</v>
      </c>
      <c r="AC48" s="21">
        <f>AB48*1000/71</f>
        <v>239.43661971830986</v>
      </c>
      <c r="AD48" s="20"/>
      <c r="AE48" s="21"/>
      <c r="AF48" s="20"/>
      <c r="AG48" s="21"/>
      <c r="AH48" s="20"/>
      <c r="AI48" s="21"/>
      <c r="AJ48" s="20"/>
      <c r="AK48" s="21"/>
      <c r="AL48" s="22">
        <v>4</v>
      </c>
      <c r="AM48" s="23">
        <f t="shared" si="0"/>
        <v>1223.6807959231096</v>
      </c>
    </row>
    <row r="49" spans="1:39" ht="19.5">
      <c r="A49" s="17">
        <v>44</v>
      </c>
      <c r="B49" s="29" t="s">
        <v>32</v>
      </c>
      <c r="C49" s="65">
        <v>1</v>
      </c>
      <c r="D49" s="20"/>
      <c r="E49" s="20"/>
      <c r="F49" s="20"/>
      <c r="G49" s="21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>
        <v>17</v>
      </c>
      <c r="S49" s="21">
        <f>R49*1000/53</f>
        <v>320.75471698113205</v>
      </c>
      <c r="T49" s="20">
        <v>32</v>
      </c>
      <c r="U49" s="21">
        <f>T49*1000/68</f>
        <v>470.5882352941176</v>
      </c>
      <c r="V49" s="20"/>
      <c r="W49" s="20"/>
      <c r="X49" s="20"/>
      <c r="Y49" s="21"/>
      <c r="Z49" s="20"/>
      <c r="AA49" s="21"/>
      <c r="AB49" s="20"/>
      <c r="AC49" s="21"/>
      <c r="AD49" s="20"/>
      <c r="AE49" s="21"/>
      <c r="AF49" s="20">
        <v>7</v>
      </c>
      <c r="AG49" s="21">
        <f>AF49*1000/47</f>
        <v>148.93617021276594</v>
      </c>
      <c r="AH49" s="20">
        <v>9</v>
      </c>
      <c r="AI49" s="21">
        <f>AH49*1000/29</f>
        <v>310.3448275862069</v>
      </c>
      <c r="AJ49" s="20"/>
      <c r="AK49" s="21"/>
      <c r="AL49" s="22">
        <v>4</v>
      </c>
      <c r="AM49" s="23">
        <f t="shared" si="0"/>
        <v>1250.6239500742226</v>
      </c>
    </row>
    <row r="50" spans="1:39" ht="19.5">
      <c r="A50" s="17">
        <v>45</v>
      </c>
      <c r="B50" s="29" t="s">
        <v>283</v>
      </c>
      <c r="C50" s="63">
        <v>1</v>
      </c>
      <c r="D50" s="20"/>
      <c r="E50" s="20"/>
      <c r="F50" s="20"/>
      <c r="G50" s="21"/>
      <c r="H50" s="20"/>
      <c r="I50" s="21"/>
      <c r="J50" s="20"/>
      <c r="K50" s="21"/>
      <c r="L50" s="20"/>
      <c r="M50" s="21"/>
      <c r="N50" s="20"/>
      <c r="O50" s="21"/>
      <c r="P50" s="20">
        <v>14</v>
      </c>
      <c r="Q50" s="21">
        <f>P50*1000/49</f>
        <v>285.7142857142857</v>
      </c>
      <c r="R50" s="20">
        <v>14</v>
      </c>
      <c r="S50" s="21">
        <f>R50*1000/53</f>
        <v>264.1509433962264</v>
      </c>
      <c r="T50" s="20">
        <v>18</v>
      </c>
      <c r="U50" s="21">
        <f>T50*1000/68</f>
        <v>264.70588235294116</v>
      </c>
      <c r="V50" s="20">
        <v>48</v>
      </c>
      <c r="W50" s="21">
        <f>V50*1000/104</f>
        <v>461.53846153846155</v>
      </c>
      <c r="X50" s="20"/>
      <c r="Y50" s="21"/>
      <c r="Z50" s="20"/>
      <c r="AA50" s="21"/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4</v>
      </c>
      <c r="AM50" s="23">
        <f t="shared" si="0"/>
        <v>1276.1095730019147</v>
      </c>
    </row>
    <row r="51" spans="1:39" ht="19.5">
      <c r="A51" s="17">
        <v>46</v>
      </c>
      <c r="B51" s="29" t="s">
        <v>284</v>
      </c>
      <c r="C51" s="63">
        <v>1</v>
      </c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>
        <v>25</v>
      </c>
      <c r="O51" s="21">
        <f>N51*1000/53</f>
        <v>471.6981132075472</v>
      </c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0"/>
      <c r="AA51" s="21"/>
      <c r="AB51" s="20">
        <v>27</v>
      </c>
      <c r="AC51" s="21">
        <f>AB51*1000/71</f>
        <v>380.28169014084506</v>
      </c>
      <c r="AD51" s="20"/>
      <c r="AE51" s="21"/>
      <c r="AF51" s="20">
        <v>22</v>
      </c>
      <c r="AG51" s="21">
        <f>AF51*1000/47</f>
        <v>468.0851063829787</v>
      </c>
      <c r="AH51" s="20">
        <v>15</v>
      </c>
      <c r="AI51" s="21">
        <f>AH51*1000/29</f>
        <v>517.2413793103449</v>
      </c>
      <c r="AJ51" s="20"/>
      <c r="AK51" s="21"/>
      <c r="AL51" s="22">
        <v>4</v>
      </c>
      <c r="AM51" s="23">
        <f t="shared" si="0"/>
        <v>1837.306289041716</v>
      </c>
    </row>
    <row r="52" spans="1:39" ht="19.5">
      <c r="A52" s="17">
        <v>47</v>
      </c>
      <c r="B52" s="29" t="s">
        <v>285</v>
      </c>
      <c r="C52" s="65">
        <v>42</v>
      </c>
      <c r="D52" s="20">
        <v>14</v>
      </c>
      <c r="E52" s="21">
        <f>D52*1000/68</f>
        <v>205.88235294117646</v>
      </c>
      <c r="F52" s="20">
        <v>7</v>
      </c>
      <c r="G52" s="21">
        <f>F52*1000/92</f>
        <v>76.08695652173913</v>
      </c>
      <c r="H52" s="20"/>
      <c r="I52" s="21"/>
      <c r="J52" s="20"/>
      <c r="K52" s="21"/>
      <c r="L52" s="20">
        <v>16</v>
      </c>
      <c r="M52" s="21">
        <f>L52*1000/38</f>
        <v>421.05263157894734</v>
      </c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703.0219410418629</v>
      </c>
    </row>
    <row r="53" spans="1:39" ht="19.5">
      <c r="A53" s="17">
        <v>48</v>
      </c>
      <c r="B53" s="29" t="s">
        <v>286</v>
      </c>
      <c r="C53" s="24">
        <v>7</v>
      </c>
      <c r="D53" s="20"/>
      <c r="E53" s="21"/>
      <c r="F53" s="20">
        <v>6</v>
      </c>
      <c r="G53" s="21">
        <f>F53*1000/92</f>
        <v>65.21739130434783</v>
      </c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>
        <v>8</v>
      </c>
      <c r="S53" s="21">
        <f>R53*1000/53</f>
        <v>150.9433962264151</v>
      </c>
      <c r="T53" s="20"/>
      <c r="U53" s="21"/>
      <c r="V53" s="20"/>
      <c r="W53" s="21"/>
      <c r="X53" s="20">
        <v>32</v>
      </c>
      <c r="Y53" s="21">
        <f>X53*1000/63</f>
        <v>507.93650793650795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724.0972954672709</v>
      </c>
    </row>
    <row r="54" spans="1:39" ht="19.5">
      <c r="A54" s="17">
        <v>49</v>
      </c>
      <c r="B54" s="29" t="s">
        <v>88</v>
      </c>
      <c r="C54" s="63">
        <v>1</v>
      </c>
      <c r="D54" s="20"/>
      <c r="E54" s="20"/>
      <c r="F54" s="20"/>
      <c r="G54" s="21"/>
      <c r="H54" s="20"/>
      <c r="I54" s="21"/>
      <c r="J54" s="20"/>
      <c r="K54" s="21"/>
      <c r="L54" s="20"/>
      <c r="M54" s="21"/>
      <c r="N54" s="20">
        <v>21</v>
      </c>
      <c r="O54" s="21">
        <f>N54*1000/53</f>
        <v>396.22641509433964</v>
      </c>
      <c r="P54" s="20">
        <v>10</v>
      </c>
      <c r="Q54" s="21">
        <f>P54*1000/49</f>
        <v>204.08163265306123</v>
      </c>
      <c r="R54" s="20"/>
      <c r="S54" s="21"/>
      <c r="T54" s="20"/>
      <c r="U54" s="21"/>
      <c r="V54" s="20"/>
      <c r="W54" s="20"/>
      <c r="X54" s="20"/>
      <c r="Y54" s="21"/>
      <c r="Z54" s="20"/>
      <c r="AA54" s="21"/>
      <c r="AB54" s="20">
        <v>16</v>
      </c>
      <c r="AC54" s="21">
        <f>AB54*1000/71</f>
        <v>225.35211267605635</v>
      </c>
      <c r="AD54" s="20"/>
      <c r="AE54" s="21"/>
      <c r="AF54" s="20"/>
      <c r="AG54" s="21"/>
      <c r="AH54" s="20"/>
      <c r="AI54" s="21"/>
      <c r="AJ54" s="20"/>
      <c r="AK54" s="21"/>
      <c r="AL54" s="22">
        <v>3</v>
      </c>
      <c r="AM54" s="23">
        <f t="shared" si="0"/>
        <v>825.6601604234572</v>
      </c>
    </row>
    <row r="55" spans="1:39" ht="19.5">
      <c r="A55" s="17">
        <v>50</v>
      </c>
      <c r="B55" s="29" t="s">
        <v>287</v>
      </c>
      <c r="C55" s="65">
        <v>1</v>
      </c>
      <c r="D55" s="20"/>
      <c r="E55" s="21"/>
      <c r="F55" s="20">
        <v>26</v>
      </c>
      <c r="G55" s="21">
        <f>F55*1000/92</f>
        <v>282.60869565217394</v>
      </c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>
        <v>21</v>
      </c>
      <c r="S55" s="21">
        <f>R55*1000/53</f>
        <v>396.22641509433964</v>
      </c>
      <c r="T55" s="20">
        <v>12</v>
      </c>
      <c r="U55" s="21">
        <f>T55*1000/68</f>
        <v>176.47058823529412</v>
      </c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855.3056989818077</v>
      </c>
    </row>
    <row r="56" spans="1:39" ht="19.5">
      <c r="A56" s="17">
        <v>51</v>
      </c>
      <c r="B56" s="66" t="s">
        <v>157</v>
      </c>
      <c r="C56" s="65">
        <v>42</v>
      </c>
      <c r="D56" s="20">
        <v>26</v>
      </c>
      <c r="E56" s="21">
        <f>D56*1000/68</f>
        <v>382.3529411764706</v>
      </c>
      <c r="F56" s="20"/>
      <c r="G56" s="21"/>
      <c r="H56" s="20">
        <v>10</v>
      </c>
      <c r="I56" s="21">
        <f>H56*1000/31</f>
        <v>322.5806451612903</v>
      </c>
      <c r="J56" s="20">
        <v>8</v>
      </c>
      <c r="K56" s="21">
        <f>J56*1000/44</f>
        <v>181.8181818181818</v>
      </c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0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/>
      <c r="AK56" s="21"/>
      <c r="AL56" s="22">
        <v>3</v>
      </c>
      <c r="AM56" s="23">
        <f t="shared" si="0"/>
        <v>886.7517681559427</v>
      </c>
    </row>
    <row r="57" spans="1:39" ht="19.5">
      <c r="A57" s="17">
        <v>52</v>
      </c>
      <c r="B57" s="67" t="s">
        <v>288</v>
      </c>
      <c r="C57" s="63">
        <v>1</v>
      </c>
      <c r="D57" s="20"/>
      <c r="E57" s="20"/>
      <c r="F57" s="20">
        <v>36</v>
      </c>
      <c r="G57" s="21">
        <f>F57*1000/92</f>
        <v>391.30434782608694</v>
      </c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>
        <v>3</v>
      </c>
      <c r="S57" s="21">
        <f>R57*1000/53</f>
        <v>56.60377358490566</v>
      </c>
      <c r="T57" s="20">
        <v>34</v>
      </c>
      <c r="U57" s="21">
        <f>T57*1000/68</f>
        <v>500</v>
      </c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947.9081214109926</v>
      </c>
    </row>
    <row r="58" spans="1:39" ht="19.5">
      <c r="A58" s="17">
        <v>53</v>
      </c>
      <c r="B58" s="68" t="s">
        <v>46</v>
      </c>
      <c r="C58" s="69">
        <v>1</v>
      </c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>
        <v>14</v>
      </c>
      <c r="O58" s="21">
        <f>N58*1000/53</f>
        <v>264.1509433962264</v>
      </c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>
        <v>13</v>
      </c>
      <c r="AA58" s="21">
        <f>Z58*1000/27</f>
        <v>481.48148148148147</v>
      </c>
      <c r="AB58" s="20">
        <v>19</v>
      </c>
      <c r="AC58" s="21">
        <f>AB58*1000/71</f>
        <v>267.6056338028169</v>
      </c>
      <c r="AD58" s="20"/>
      <c r="AE58" s="21"/>
      <c r="AF58" s="20"/>
      <c r="AG58" s="21"/>
      <c r="AH58" s="20"/>
      <c r="AI58" s="21"/>
      <c r="AJ58" s="20"/>
      <c r="AK58" s="21"/>
      <c r="AL58" s="22">
        <v>3</v>
      </c>
      <c r="AM58" s="23">
        <f t="shared" si="0"/>
        <v>1013.2380586805248</v>
      </c>
    </row>
    <row r="59" spans="1:39" ht="19.5">
      <c r="A59" s="17">
        <v>54</v>
      </c>
      <c r="B59" s="66" t="s">
        <v>92</v>
      </c>
      <c r="C59" s="63">
        <v>1</v>
      </c>
      <c r="D59" s="20"/>
      <c r="E59" s="20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>
        <v>19</v>
      </c>
      <c r="S59" s="21">
        <f>R59*1000/53</f>
        <v>358.49056603773585</v>
      </c>
      <c r="T59" s="20"/>
      <c r="U59" s="21"/>
      <c r="V59" s="20">
        <v>17</v>
      </c>
      <c r="W59" s="21">
        <f>V59*1000/104</f>
        <v>163.46153846153845</v>
      </c>
      <c r="X59" s="20"/>
      <c r="Y59" s="21"/>
      <c r="Z59" s="20"/>
      <c r="AA59" s="21"/>
      <c r="AB59" s="20"/>
      <c r="AC59" s="21"/>
      <c r="AD59" s="20"/>
      <c r="AE59" s="21"/>
      <c r="AF59" s="20">
        <v>24</v>
      </c>
      <c r="AG59" s="21">
        <f>AF59*1000/47</f>
        <v>510.63829787234044</v>
      </c>
      <c r="AH59" s="20"/>
      <c r="AI59" s="21"/>
      <c r="AJ59" s="20"/>
      <c r="AK59" s="21"/>
      <c r="AL59" s="22">
        <v>3</v>
      </c>
      <c r="AM59" s="23">
        <f t="shared" si="0"/>
        <v>1032.5904023716148</v>
      </c>
    </row>
    <row r="60" spans="1:39" ht="19.5">
      <c r="A60" s="17">
        <v>55</v>
      </c>
      <c r="B60" s="29" t="s">
        <v>289</v>
      </c>
      <c r="C60" s="63">
        <v>38</v>
      </c>
      <c r="D60" s="20"/>
      <c r="E60" s="21"/>
      <c r="F60" s="20"/>
      <c r="G60" s="21"/>
      <c r="H60" s="20">
        <v>4</v>
      </c>
      <c r="I60" s="21">
        <f>H60*1000/31</f>
        <v>129.03225806451613</v>
      </c>
      <c r="J60" s="20"/>
      <c r="K60" s="21"/>
      <c r="L60" s="20"/>
      <c r="M60" s="21"/>
      <c r="N60" s="20"/>
      <c r="O60" s="21"/>
      <c r="P60" s="20"/>
      <c r="Q60" s="21"/>
      <c r="R60" s="20"/>
      <c r="S60" s="21"/>
      <c r="T60" s="20">
        <v>10</v>
      </c>
      <c r="U60" s="21">
        <f>T60*1000/68</f>
        <v>147.05882352941177</v>
      </c>
      <c r="V60" s="20"/>
      <c r="W60" s="21"/>
      <c r="X60" s="20"/>
      <c r="Y60" s="21"/>
      <c r="Z60" s="20"/>
      <c r="AA60" s="21"/>
      <c r="AB60" s="20"/>
      <c r="AC60" s="21"/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276.0910815939279</v>
      </c>
    </row>
    <row r="61" spans="1:39" ht="19.5">
      <c r="A61" s="17">
        <v>56</v>
      </c>
      <c r="B61" s="29" t="s">
        <v>154</v>
      </c>
      <c r="C61" s="63">
        <v>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>
        <v>4</v>
      </c>
      <c r="S61" s="21">
        <f>R61*1000/53</f>
        <v>75.47169811320755</v>
      </c>
      <c r="T61" s="20">
        <v>14</v>
      </c>
      <c r="U61" s="21">
        <f>T61*1000/68</f>
        <v>205.88235294117646</v>
      </c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281.354051054384</v>
      </c>
    </row>
    <row r="62" spans="1:39" ht="19.5">
      <c r="A62" s="17">
        <v>57</v>
      </c>
      <c r="B62" s="29" t="s">
        <v>132</v>
      </c>
      <c r="C62" s="65">
        <v>42</v>
      </c>
      <c r="D62" s="20"/>
      <c r="E62" s="20"/>
      <c r="F62" s="20"/>
      <c r="G62" s="21"/>
      <c r="H62" s="20">
        <v>1</v>
      </c>
      <c r="I62" s="21">
        <f>H62*1000/31</f>
        <v>32.25806451612903</v>
      </c>
      <c r="J62" s="20">
        <v>11</v>
      </c>
      <c r="K62" s="21">
        <f>J62*1000/44</f>
        <v>250</v>
      </c>
      <c r="L62" s="20"/>
      <c r="M62" s="21"/>
      <c r="N62" s="20"/>
      <c r="O62" s="21"/>
      <c r="P62" s="20"/>
      <c r="Q62" s="21"/>
      <c r="R62" s="20"/>
      <c r="S62" s="21"/>
      <c r="T62" s="20"/>
      <c r="U62" s="21"/>
      <c r="V62" s="20"/>
      <c r="W62" s="20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282.258064516129</v>
      </c>
    </row>
    <row r="63" spans="1:39" ht="19.5">
      <c r="A63" s="17">
        <v>58</v>
      </c>
      <c r="B63" s="29" t="s">
        <v>148</v>
      </c>
      <c r="C63" s="63">
        <v>38</v>
      </c>
      <c r="D63" s="20"/>
      <c r="E63" s="21"/>
      <c r="F63" s="20"/>
      <c r="G63" s="21"/>
      <c r="H63" s="20">
        <v>5</v>
      </c>
      <c r="I63" s="21">
        <f>H63*1000/31</f>
        <v>161.29032258064515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>
        <v>17</v>
      </c>
      <c r="U63" s="21">
        <f>T63*1000/68</f>
        <v>250</v>
      </c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/>
      <c r="AI63" s="21"/>
      <c r="AJ63" s="20"/>
      <c r="AK63" s="21"/>
      <c r="AL63" s="22">
        <v>2</v>
      </c>
      <c r="AM63" s="23">
        <f t="shared" si="0"/>
        <v>411.2903225806451</v>
      </c>
    </row>
    <row r="64" spans="1:39" ht="19.5">
      <c r="A64" s="17">
        <v>59</v>
      </c>
      <c r="B64" s="29" t="s">
        <v>290</v>
      </c>
      <c r="C64" s="65">
        <v>42</v>
      </c>
      <c r="D64" s="20">
        <v>21</v>
      </c>
      <c r="E64" s="21">
        <f>D64*1000/68</f>
        <v>308.8235294117647</v>
      </c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  <c r="T64" s="20"/>
      <c r="U64" s="21"/>
      <c r="V64" s="20"/>
      <c r="W64" s="21"/>
      <c r="X64" s="20"/>
      <c r="Y64" s="21"/>
      <c r="Z64" s="20">
        <v>3</v>
      </c>
      <c r="AA64" s="21">
        <f>Z64*1000/27</f>
        <v>111.11111111111111</v>
      </c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419.93464052287584</v>
      </c>
    </row>
    <row r="65" spans="1:39" ht="19.5">
      <c r="A65" s="17">
        <v>60</v>
      </c>
      <c r="B65" s="29" t="s">
        <v>61</v>
      </c>
      <c r="C65" s="63">
        <v>1</v>
      </c>
      <c r="D65" s="20"/>
      <c r="E65" s="20"/>
      <c r="F65" s="20">
        <v>39</v>
      </c>
      <c r="G65" s="21">
        <f>F65*1000/92</f>
        <v>423.9130434782609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0"/>
      <c r="X65" s="20"/>
      <c r="Y65" s="21"/>
      <c r="Z65" s="20"/>
      <c r="AA65" s="21"/>
      <c r="AB65" s="20"/>
      <c r="AC65" s="21"/>
      <c r="AD65" s="20"/>
      <c r="AE65" s="21"/>
      <c r="AF65" s="20">
        <v>3</v>
      </c>
      <c r="AG65" s="21">
        <f>AF65*1000/47</f>
        <v>63.829787234042556</v>
      </c>
      <c r="AH65" s="20"/>
      <c r="AI65" s="21"/>
      <c r="AJ65" s="20"/>
      <c r="AK65" s="21"/>
      <c r="AL65" s="22">
        <v>2</v>
      </c>
      <c r="AM65" s="23">
        <f t="shared" si="0"/>
        <v>487.74283071230343</v>
      </c>
    </row>
    <row r="66" spans="1:39" ht="19.5">
      <c r="A66" s="17">
        <v>61</v>
      </c>
      <c r="B66" s="29" t="s">
        <v>59</v>
      </c>
      <c r="C66" s="65">
        <v>1</v>
      </c>
      <c r="D66" s="20"/>
      <c r="E66" s="21"/>
      <c r="F66" s="20">
        <v>24</v>
      </c>
      <c r="G66" s="21">
        <f>F66*1000/92</f>
        <v>260.8695652173913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>
        <v>13</v>
      </c>
      <c r="S66" s="21">
        <f>R66*1000/53</f>
        <v>245.28301886792454</v>
      </c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506.1525840853159</v>
      </c>
    </row>
    <row r="67" spans="1:39" ht="19.5">
      <c r="A67" s="17">
        <v>62</v>
      </c>
      <c r="B67" s="29" t="s">
        <v>291</v>
      </c>
      <c r="C67" s="63">
        <v>74</v>
      </c>
      <c r="D67" s="20">
        <v>7</v>
      </c>
      <c r="E67" s="21">
        <f>D67*1000/68</f>
        <v>102.94117647058823</v>
      </c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0">
        <v>19</v>
      </c>
      <c r="AG67" s="21">
        <f>AF67*1000/47</f>
        <v>404.25531914893617</v>
      </c>
      <c r="AH67" s="20"/>
      <c r="AI67" s="21"/>
      <c r="AJ67" s="20"/>
      <c r="AK67" s="21"/>
      <c r="AL67" s="22">
        <v>2</v>
      </c>
      <c r="AM67" s="23">
        <f t="shared" si="0"/>
        <v>507.1964956195244</v>
      </c>
    </row>
    <row r="68" spans="1:39" ht="19.5">
      <c r="A68" s="17">
        <v>63</v>
      </c>
      <c r="B68" s="29" t="s">
        <v>246</v>
      </c>
      <c r="C68" s="65">
        <v>42</v>
      </c>
      <c r="D68" s="20"/>
      <c r="E68" s="21"/>
      <c r="F68" s="20"/>
      <c r="G68" s="21"/>
      <c r="H68" s="25"/>
      <c r="I68" s="21"/>
      <c r="J68" s="20">
        <v>5</v>
      </c>
      <c r="K68" s="21">
        <f>J68*1000/44</f>
        <v>113.63636363636364</v>
      </c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0"/>
      <c r="X68" s="20">
        <v>25</v>
      </c>
      <c r="Y68" s="21">
        <f>X68*1000/63</f>
        <v>396.8253968253968</v>
      </c>
      <c r="Z68" s="20"/>
      <c r="AA68" s="21"/>
      <c r="AB68" s="20"/>
      <c r="AC68" s="21"/>
      <c r="AD68" s="20"/>
      <c r="AE68" s="21"/>
      <c r="AF68" s="20"/>
      <c r="AG68" s="21"/>
      <c r="AH68" s="25"/>
      <c r="AI68" s="21"/>
      <c r="AJ68" s="25"/>
      <c r="AK68" s="21"/>
      <c r="AL68" s="22">
        <v>2</v>
      </c>
      <c r="AM68" s="23">
        <f t="shared" si="0"/>
        <v>510.46176046176043</v>
      </c>
    </row>
    <row r="69" spans="1:39" ht="19.5">
      <c r="A69" s="17">
        <v>64</v>
      </c>
      <c r="B69" s="29" t="s">
        <v>245</v>
      </c>
      <c r="C69" s="65">
        <v>42</v>
      </c>
      <c r="D69" s="20"/>
      <c r="E69" s="20"/>
      <c r="F69" s="20"/>
      <c r="G69" s="21"/>
      <c r="H69" s="25"/>
      <c r="I69" s="21"/>
      <c r="J69" s="20">
        <v>9</v>
      </c>
      <c r="K69" s="21">
        <f>J69*1000/44</f>
        <v>204.54545454545453</v>
      </c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0"/>
      <c r="X69" s="20">
        <v>22</v>
      </c>
      <c r="Y69" s="21">
        <f>X69*1000/63</f>
        <v>349.2063492063492</v>
      </c>
      <c r="Z69" s="20"/>
      <c r="AA69" s="21"/>
      <c r="AB69" s="20"/>
      <c r="AC69" s="21"/>
      <c r="AD69" s="20"/>
      <c r="AE69" s="21"/>
      <c r="AF69" s="20"/>
      <c r="AG69" s="21"/>
      <c r="AH69" s="25"/>
      <c r="AI69" s="21"/>
      <c r="AJ69" s="25"/>
      <c r="AK69" s="21"/>
      <c r="AL69" s="22">
        <v>2</v>
      </c>
      <c r="AM69" s="23">
        <f t="shared" si="0"/>
        <v>553.7518037518038</v>
      </c>
    </row>
    <row r="70" spans="1:39" ht="19.5">
      <c r="A70" s="17">
        <v>65</v>
      </c>
      <c r="B70" s="29" t="s">
        <v>190</v>
      </c>
      <c r="C70" s="63">
        <v>1</v>
      </c>
      <c r="D70" s="20"/>
      <c r="E70" s="20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0"/>
      <c r="X70" s="20">
        <v>15</v>
      </c>
      <c r="Y70" s="21">
        <f>X70*1000/63</f>
        <v>238.0952380952381</v>
      </c>
      <c r="Z70" s="20"/>
      <c r="AA70" s="21"/>
      <c r="AB70" s="20">
        <v>25</v>
      </c>
      <c r="AC70" s="21">
        <f>AB70*1000/71</f>
        <v>352.11267605633805</v>
      </c>
      <c r="AD70" s="20"/>
      <c r="AE70" s="21"/>
      <c r="AF70" s="20"/>
      <c r="AG70" s="21"/>
      <c r="AH70" s="20"/>
      <c r="AI70" s="21"/>
      <c r="AJ70" s="20"/>
      <c r="AK70" s="21"/>
      <c r="AL70" s="22">
        <v>2</v>
      </c>
      <c r="AM70" s="23">
        <f aca="true" t="shared" si="1" ref="AM70:AM133">E70+G70+I70+K70+M70+O70+Q70+S70+U70+W70+Y70+AA70+AC70+AE70+AG70+AI70+AK70</f>
        <v>590.2079141515761</v>
      </c>
    </row>
    <row r="71" spans="1:39" ht="19.5">
      <c r="A71" s="17">
        <v>66</v>
      </c>
      <c r="B71" s="29" t="s">
        <v>47</v>
      </c>
      <c r="C71" s="63">
        <v>1</v>
      </c>
      <c r="D71" s="20"/>
      <c r="E71" s="20"/>
      <c r="F71" s="20"/>
      <c r="G71" s="21"/>
      <c r="H71" s="25"/>
      <c r="I71" s="21"/>
      <c r="J71" s="20"/>
      <c r="K71" s="21"/>
      <c r="L71" s="20"/>
      <c r="M71" s="21"/>
      <c r="N71" s="20"/>
      <c r="O71" s="21"/>
      <c r="P71" s="20">
        <v>17</v>
      </c>
      <c r="Q71" s="21">
        <f>P71*1000/49</f>
        <v>346.9387755102041</v>
      </c>
      <c r="R71" s="20"/>
      <c r="S71" s="21"/>
      <c r="T71" s="20"/>
      <c r="U71" s="21"/>
      <c r="V71" s="20"/>
      <c r="W71" s="20"/>
      <c r="X71" s="20"/>
      <c r="Y71" s="21"/>
      <c r="Z71" s="20"/>
      <c r="AA71" s="21"/>
      <c r="AB71" s="20">
        <v>18</v>
      </c>
      <c r="AC71" s="21">
        <f>AB71*1000/71</f>
        <v>253.5211267605634</v>
      </c>
      <c r="AD71" s="20"/>
      <c r="AE71" s="21"/>
      <c r="AF71" s="20"/>
      <c r="AG71" s="21"/>
      <c r="AH71" s="25"/>
      <c r="AI71" s="21"/>
      <c r="AJ71" s="25"/>
      <c r="AK71" s="21"/>
      <c r="AL71" s="22">
        <v>2</v>
      </c>
      <c r="AM71" s="23">
        <f t="shared" si="1"/>
        <v>600.4599022707675</v>
      </c>
    </row>
    <row r="72" spans="1:39" ht="19.5">
      <c r="A72" s="17">
        <v>67</v>
      </c>
      <c r="B72" s="70" t="s">
        <v>51</v>
      </c>
      <c r="C72" s="71">
        <v>1</v>
      </c>
      <c r="D72" s="20">
        <v>19</v>
      </c>
      <c r="E72" s="21">
        <f>D72*1000/68</f>
        <v>279.4117647058824</v>
      </c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>
        <v>36</v>
      </c>
      <c r="W72" s="21">
        <f>V72*1000/104</f>
        <v>346.15384615384613</v>
      </c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1"/>
        <v>625.5656108597285</v>
      </c>
    </row>
    <row r="73" spans="1:39" ht="19.5">
      <c r="A73" s="17">
        <v>68</v>
      </c>
      <c r="B73" s="29" t="s">
        <v>19</v>
      </c>
      <c r="C73" s="63">
        <v>1</v>
      </c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>
        <v>12</v>
      </c>
      <c r="Q73" s="21">
        <f>P73*1000/49</f>
        <v>244.89795918367346</v>
      </c>
      <c r="R73" s="20"/>
      <c r="S73" s="21"/>
      <c r="T73" s="20"/>
      <c r="U73" s="21"/>
      <c r="V73" s="20"/>
      <c r="W73" s="21"/>
      <c r="X73" s="20"/>
      <c r="Y73" s="21"/>
      <c r="Z73" s="20"/>
      <c r="AA73" s="21"/>
      <c r="AB73" s="20"/>
      <c r="AC73" s="21"/>
      <c r="AD73" s="20">
        <v>21</v>
      </c>
      <c r="AE73" s="21">
        <f>AD73*1000/55</f>
        <v>381.8181818181818</v>
      </c>
      <c r="AF73" s="20"/>
      <c r="AG73" s="21"/>
      <c r="AH73" s="20"/>
      <c r="AI73" s="21"/>
      <c r="AJ73" s="20"/>
      <c r="AK73" s="21"/>
      <c r="AL73" s="22">
        <v>2</v>
      </c>
      <c r="AM73" s="23">
        <f t="shared" si="1"/>
        <v>626.7161410018552</v>
      </c>
    </row>
    <row r="74" spans="1:39" ht="19.5">
      <c r="A74" s="17">
        <v>69</v>
      </c>
      <c r="B74" s="29" t="s">
        <v>152</v>
      </c>
      <c r="C74" s="65">
        <v>42</v>
      </c>
      <c r="D74" s="20"/>
      <c r="E74" s="21"/>
      <c r="F74" s="20"/>
      <c r="G74" s="21"/>
      <c r="H74" s="20">
        <v>11</v>
      </c>
      <c r="I74" s="21">
        <f>H74*1000/31</f>
        <v>354.83870967741933</v>
      </c>
      <c r="J74" s="20">
        <v>12</v>
      </c>
      <c r="K74" s="21">
        <f>J74*1000/44</f>
        <v>272.72727272727275</v>
      </c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1"/>
        <v>627.565982404692</v>
      </c>
    </row>
    <row r="75" spans="1:39" ht="19.5">
      <c r="A75" s="17">
        <v>70</v>
      </c>
      <c r="B75" s="29" t="s">
        <v>292</v>
      </c>
      <c r="C75" s="65">
        <v>42</v>
      </c>
      <c r="D75" s="20"/>
      <c r="E75" s="20"/>
      <c r="F75" s="20"/>
      <c r="G75" s="21"/>
      <c r="H75" s="25"/>
      <c r="I75" s="21"/>
      <c r="J75" s="20">
        <v>15</v>
      </c>
      <c r="K75" s="21">
        <f>J75*1000/44</f>
        <v>340.90909090909093</v>
      </c>
      <c r="L75" s="20">
        <v>12</v>
      </c>
      <c r="M75" s="21">
        <f>L75*1000/38</f>
        <v>315.7894736842105</v>
      </c>
      <c r="N75" s="20"/>
      <c r="O75" s="21"/>
      <c r="P75" s="20"/>
      <c r="Q75" s="21"/>
      <c r="R75" s="20"/>
      <c r="S75" s="21"/>
      <c r="T75" s="20"/>
      <c r="U75" s="21"/>
      <c r="V75" s="20"/>
      <c r="W75" s="21"/>
      <c r="X75" s="20"/>
      <c r="Y75" s="21"/>
      <c r="Z75" s="20"/>
      <c r="AA75" s="21"/>
      <c r="AB75" s="20"/>
      <c r="AC75" s="21"/>
      <c r="AD75" s="20"/>
      <c r="AE75" s="21"/>
      <c r="AF75" s="20"/>
      <c r="AG75" s="21"/>
      <c r="AH75" s="25"/>
      <c r="AI75" s="21"/>
      <c r="AJ75" s="25"/>
      <c r="AK75" s="21"/>
      <c r="AL75" s="22">
        <v>2</v>
      </c>
      <c r="AM75" s="23">
        <f t="shared" si="1"/>
        <v>656.6985645933014</v>
      </c>
    </row>
    <row r="76" spans="1:39" ht="19.5">
      <c r="A76" s="17">
        <v>71</v>
      </c>
      <c r="B76" s="29" t="s">
        <v>293</v>
      </c>
      <c r="C76" s="65">
        <v>42</v>
      </c>
      <c r="D76" s="20"/>
      <c r="E76" s="21"/>
      <c r="F76" s="20"/>
      <c r="G76" s="21"/>
      <c r="H76" s="20"/>
      <c r="I76" s="21"/>
      <c r="J76" s="20"/>
      <c r="K76" s="21"/>
      <c r="L76" s="20">
        <v>9</v>
      </c>
      <c r="M76" s="21">
        <f>L76*1000/38</f>
        <v>236.8421052631579</v>
      </c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>
        <v>31</v>
      </c>
      <c r="Y76" s="21">
        <f>X76*1000/63</f>
        <v>492.06349206349205</v>
      </c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2</v>
      </c>
      <c r="AM76" s="23">
        <f t="shared" si="1"/>
        <v>728.90559732665</v>
      </c>
    </row>
    <row r="77" spans="1:39" ht="19.5">
      <c r="A77" s="17">
        <v>72</v>
      </c>
      <c r="B77" s="29" t="s">
        <v>182</v>
      </c>
      <c r="C77" s="65">
        <v>38</v>
      </c>
      <c r="D77" s="20"/>
      <c r="E77" s="21"/>
      <c r="F77" s="20"/>
      <c r="G77" s="21"/>
      <c r="H77" s="20"/>
      <c r="I77" s="21"/>
      <c r="J77" s="20">
        <v>22</v>
      </c>
      <c r="K77" s="21">
        <f>J77*1000/44</f>
        <v>500</v>
      </c>
      <c r="L77" s="20"/>
      <c r="M77" s="21"/>
      <c r="N77" s="20"/>
      <c r="O77" s="21"/>
      <c r="P77" s="20"/>
      <c r="Q77" s="21"/>
      <c r="R77" s="20"/>
      <c r="S77" s="21"/>
      <c r="T77" s="20">
        <v>19</v>
      </c>
      <c r="U77" s="21">
        <f>T77*1000/68</f>
        <v>279.4117647058824</v>
      </c>
      <c r="V77" s="20"/>
      <c r="W77" s="20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2</v>
      </c>
      <c r="AM77" s="23">
        <f t="shared" si="1"/>
        <v>779.4117647058824</v>
      </c>
    </row>
    <row r="78" spans="1:39" ht="19.5">
      <c r="A78" s="17">
        <v>73</v>
      </c>
      <c r="B78" s="29" t="s">
        <v>41</v>
      </c>
      <c r="C78" s="63">
        <v>1</v>
      </c>
      <c r="D78" s="20"/>
      <c r="E78" s="20"/>
      <c r="F78" s="20"/>
      <c r="G78" s="21"/>
      <c r="H78" s="20"/>
      <c r="I78" s="21"/>
      <c r="J78" s="20"/>
      <c r="K78" s="21"/>
      <c r="L78" s="20"/>
      <c r="M78" s="21"/>
      <c r="N78" s="20">
        <v>26</v>
      </c>
      <c r="O78" s="21">
        <f>N78*1000/53</f>
        <v>490.5660377358491</v>
      </c>
      <c r="P78" s="20"/>
      <c r="Q78" s="21"/>
      <c r="R78" s="20"/>
      <c r="S78" s="21"/>
      <c r="T78" s="20">
        <v>23</v>
      </c>
      <c r="U78" s="21">
        <f>T78*1000/68</f>
        <v>338.2352941176471</v>
      </c>
      <c r="V78" s="20"/>
      <c r="W78" s="20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2</v>
      </c>
      <c r="AM78" s="23">
        <f t="shared" si="1"/>
        <v>828.8013318534961</v>
      </c>
    </row>
    <row r="79" spans="1:39" ht="19.5">
      <c r="A79" s="17">
        <v>74</v>
      </c>
      <c r="B79" s="29" t="s">
        <v>50</v>
      </c>
      <c r="C79" s="65">
        <v>1</v>
      </c>
      <c r="D79" s="20"/>
      <c r="E79" s="20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>
        <v>21</v>
      </c>
      <c r="Q79" s="21">
        <f>P79*1000/49</f>
        <v>428.57142857142856</v>
      </c>
      <c r="R79" s="20"/>
      <c r="S79" s="21"/>
      <c r="T79" s="20">
        <v>28</v>
      </c>
      <c r="U79" s="21">
        <f>T79*1000/68</f>
        <v>411.7647058823529</v>
      </c>
      <c r="V79" s="20"/>
      <c r="W79" s="20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/>
      <c r="AK79" s="21"/>
      <c r="AL79" s="22">
        <v>2</v>
      </c>
      <c r="AM79" s="23">
        <f t="shared" si="1"/>
        <v>840.3361344537815</v>
      </c>
    </row>
    <row r="80" spans="1:39" ht="19.5">
      <c r="A80" s="17">
        <v>75</v>
      </c>
      <c r="B80" s="29" t="s">
        <v>107</v>
      </c>
      <c r="C80" s="65">
        <v>1</v>
      </c>
      <c r="D80" s="20"/>
      <c r="E80" s="20"/>
      <c r="F80" s="20"/>
      <c r="G80" s="21"/>
      <c r="H80" s="25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>
        <v>30</v>
      </c>
      <c r="AC80" s="21">
        <f>AB80*1000/71</f>
        <v>422.53521126760563</v>
      </c>
      <c r="AD80" s="20">
        <v>25</v>
      </c>
      <c r="AE80" s="21">
        <f>AD80*1000/55</f>
        <v>454.54545454545456</v>
      </c>
      <c r="AF80" s="20"/>
      <c r="AG80" s="21"/>
      <c r="AH80" s="25"/>
      <c r="AI80" s="21"/>
      <c r="AJ80" s="25"/>
      <c r="AK80" s="21"/>
      <c r="AL80" s="22">
        <v>2</v>
      </c>
      <c r="AM80" s="23">
        <f t="shared" si="1"/>
        <v>877.0806658130603</v>
      </c>
    </row>
    <row r="81" spans="1:39" ht="19.5">
      <c r="A81" s="17">
        <v>76</v>
      </c>
      <c r="B81" s="29" t="s">
        <v>294</v>
      </c>
      <c r="C81" s="63">
        <v>38</v>
      </c>
      <c r="D81" s="20"/>
      <c r="E81" s="21"/>
      <c r="F81" s="20">
        <v>35</v>
      </c>
      <c r="G81" s="21">
        <f>F81*1000/92</f>
        <v>380.4347826086956</v>
      </c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>
        <v>28</v>
      </c>
      <c r="AE81" s="21">
        <f>AD81*1000/55</f>
        <v>509.09090909090907</v>
      </c>
      <c r="AF81" s="20"/>
      <c r="AG81" s="21"/>
      <c r="AH81" s="20"/>
      <c r="AI81" s="21"/>
      <c r="AJ81" s="20"/>
      <c r="AK81" s="21"/>
      <c r="AL81" s="22">
        <v>2</v>
      </c>
      <c r="AM81" s="23">
        <f t="shared" si="1"/>
        <v>889.5256916996047</v>
      </c>
    </row>
    <row r="82" spans="1:39" ht="19.5">
      <c r="A82" s="17">
        <v>77</v>
      </c>
      <c r="B82" s="29" t="s">
        <v>295</v>
      </c>
      <c r="C82" s="65">
        <v>42</v>
      </c>
      <c r="D82" s="20"/>
      <c r="E82" s="21"/>
      <c r="F82" s="20">
        <v>44</v>
      </c>
      <c r="G82" s="21">
        <f>F82*1000/92</f>
        <v>478.2608695652174</v>
      </c>
      <c r="H82" s="25"/>
      <c r="I82" s="21"/>
      <c r="J82" s="20">
        <v>20</v>
      </c>
      <c r="K82" s="21">
        <f>J82*1000/44</f>
        <v>454.54545454545456</v>
      </c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0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5"/>
      <c r="AI82" s="21"/>
      <c r="AJ82" s="25"/>
      <c r="AK82" s="21"/>
      <c r="AL82" s="22">
        <v>2</v>
      </c>
      <c r="AM82" s="23">
        <f t="shared" si="1"/>
        <v>932.806324110672</v>
      </c>
    </row>
    <row r="83" spans="1:39" ht="19.5">
      <c r="A83" s="17">
        <v>78</v>
      </c>
      <c r="B83" s="29" t="s">
        <v>189</v>
      </c>
      <c r="C83" s="65">
        <v>42</v>
      </c>
      <c r="D83" s="20"/>
      <c r="E83" s="21"/>
      <c r="F83" s="20"/>
      <c r="G83" s="21"/>
      <c r="H83" s="20"/>
      <c r="I83" s="21"/>
      <c r="J83" s="20"/>
      <c r="K83" s="21"/>
      <c r="L83" s="20">
        <v>18</v>
      </c>
      <c r="M83" s="21">
        <f>L83*1000/38</f>
        <v>473.6842105263158</v>
      </c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>
        <v>29</v>
      </c>
      <c r="Y83" s="21">
        <f>X83*1000/63</f>
        <v>460.3174603174603</v>
      </c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2</v>
      </c>
      <c r="AM83" s="23">
        <f t="shared" si="1"/>
        <v>934.0016708437761</v>
      </c>
    </row>
    <row r="84" spans="1:39" ht="19.5">
      <c r="A84" s="17">
        <v>79</v>
      </c>
      <c r="B84" s="29" t="s">
        <v>296</v>
      </c>
      <c r="C84" s="63">
        <v>38</v>
      </c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>
        <v>4</v>
      </c>
      <c r="Y84" s="21">
        <f>X84*1000/63</f>
        <v>63.492063492063494</v>
      </c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1"/>
        <v>63.492063492063494</v>
      </c>
    </row>
    <row r="85" spans="1:39" ht="19.5">
      <c r="A85" s="17">
        <v>80</v>
      </c>
      <c r="B85" s="29" t="s">
        <v>297</v>
      </c>
      <c r="C85" s="65">
        <v>42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>
        <v>5</v>
      </c>
      <c r="AC85" s="21">
        <f>AB85*1000/71</f>
        <v>70.4225352112676</v>
      </c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1"/>
        <v>70.4225352112676</v>
      </c>
    </row>
    <row r="86" spans="1:39" ht="19.5">
      <c r="A86" s="17">
        <v>81</v>
      </c>
      <c r="B86" s="29" t="s">
        <v>216</v>
      </c>
      <c r="C86" s="63">
        <v>74</v>
      </c>
      <c r="D86" s="20"/>
      <c r="E86" s="21"/>
      <c r="F86" s="20"/>
      <c r="G86" s="21"/>
      <c r="H86" s="20"/>
      <c r="I86" s="21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>
        <v>2</v>
      </c>
      <c r="AA86" s="21">
        <f>Z86*1000/27</f>
        <v>74.07407407407408</v>
      </c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1"/>
        <v>74.07407407407408</v>
      </c>
    </row>
    <row r="87" spans="1:39" ht="19.5">
      <c r="A87" s="17">
        <v>82</v>
      </c>
      <c r="B87" s="29" t="s">
        <v>298</v>
      </c>
      <c r="C87" s="65">
        <v>42</v>
      </c>
      <c r="D87" s="20"/>
      <c r="E87" s="20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0"/>
      <c r="X87" s="20"/>
      <c r="Y87" s="21"/>
      <c r="Z87" s="20"/>
      <c r="AA87" s="21"/>
      <c r="AB87" s="20">
        <v>7</v>
      </c>
      <c r="AC87" s="21">
        <f>AB87*1000/71</f>
        <v>98.59154929577464</v>
      </c>
      <c r="AD87" s="20"/>
      <c r="AE87" s="21"/>
      <c r="AF87" s="20"/>
      <c r="AG87" s="21"/>
      <c r="AH87" s="20"/>
      <c r="AI87" s="21"/>
      <c r="AJ87" s="20"/>
      <c r="AK87" s="21"/>
      <c r="AL87" s="22">
        <v>1</v>
      </c>
      <c r="AM87" s="23">
        <f t="shared" si="1"/>
        <v>98.59154929577464</v>
      </c>
    </row>
    <row r="88" spans="1:39" ht="19.5">
      <c r="A88" s="17">
        <v>83</v>
      </c>
      <c r="B88" s="29" t="s">
        <v>299</v>
      </c>
      <c r="C88" s="63">
        <v>1</v>
      </c>
      <c r="D88" s="20"/>
      <c r="E88" s="21"/>
      <c r="F88" s="20"/>
      <c r="G88" s="21"/>
      <c r="H88" s="20"/>
      <c r="I88" s="21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1"/>
      <c r="AF88" s="20">
        <v>5</v>
      </c>
      <c r="AG88" s="21">
        <f>AF88*1000/47</f>
        <v>106.38297872340425</v>
      </c>
      <c r="AH88" s="20"/>
      <c r="AI88" s="21"/>
      <c r="AJ88" s="20"/>
      <c r="AK88" s="21"/>
      <c r="AL88" s="22">
        <v>1</v>
      </c>
      <c r="AM88" s="23">
        <f t="shared" si="1"/>
        <v>106.38297872340425</v>
      </c>
    </row>
    <row r="89" spans="1:39" ht="19.5">
      <c r="A89" s="17">
        <v>84</v>
      </c>
      <c r="B89" s="29" t="s">
        <v>24</v>
      </c>
      <c r="C89" s="63">
        <v>1</v>
      </c>
      <c r="D89" s="20"/>
      <c r="E89" s="20"/>
      <c r="F89" s="20"/>
      <c r="G89" s="21"/>
      <c r="H89" s="25"/>
      <c r="I89" s="21"/>
      <c r="J89" s="20"/>
      <c r="K89" s="21"/>
      <c r="L89" s="20"/>
      <c r="M89" s="21"/>
      <c r="N89" s="20"/>
      <c r="O89" s="21"/>
      <c r="P89" s="20"/>
      <c r="Q89" s="21"/>
      <c r="R89" s="20">
        <v>9</v>
      </c>
      <c r="S89" s="21">
        <f>R89*1000/53</f>
        <v>169.81132075471697</v>
      </c>
      <c r="T89" s="20"/>
      <c r="U89" s="21"/>
      <c r="V89" s="20"/>
      <c r="W89" s="20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5"/>
      <c r="AI89" s="21"/>
      <c r="AJ89" s="25"/>
      <c r="AK89" s="21"/>
      <c r="AL89" s="22">
        <v>1</v>
      </c>
      <c r="AM89" s="23">
        <f t="shared" si="1"/>
        <v>169.81132075471697</v>
      </c>
    </row>
    <row r="90" spans="1:39" ht="19.5">
      <c r="A90" s="17">
        <v>85</v>
      </c>
      <c r="B90" s="29" t="s">
        <v>300</v>
      </c>
      <c r="C90" s="65">
        <v>42</v>
      </c>
      <c r="D90" s="20"/>
      <c r="E90" s="20"/>
      <c r="F90" s="20">
        <v>16</v>
      </c>
      <c r="G90" s="21">
        <f>F90*1000/92</f>
        <v>173.91304347826087</v>
      </c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0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1"/>
        <v>173.91304347826087</v>
      </c>
    </row>
    <row r="91" spans="1:39" ht="19.5">
      <c r="A91" s="17">
        <v>86</v>
      </c>
      <c r="B91" s="29" t="s">
        <v>219</v>
      </c>
      <c r="C91" s="65">
        <v>42</v>
      </c>
      <c r="D91" s="20"/>
      <c r="E91" s="20"/>
      <c r="F91" s="20"/>
      <c r="G91" s="21"/>
      <c r="H91" s="20"/>
      <c r="I91" s="21"/>
      <c r="J91" s="20"/>
      <c r="K91" s="21"/>
      <c r="L91" s="20"/>
      <c r="M91" s="21"/>
      <c r="N91" s="20">
        <v>12</v>
      </c>
      <c r="O91" s="21">
        <f>N91*1000/53</f>
        <v>226.41509433962264</v>
      </c>
      <c r="P91" s="20"/>
      <c r="Q91" s="21"/>
      <c r="R91" s="20"/>
      <c r="S91" s="21"/>
      <c r="T91" s="20"/>
      <c r="U91" s="21"/>
      <c r="V91" s="20"/>
      <c r="W91" s="20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>
        <v>1</v>
      </c>
      <c r="AM91" s="23">
        <f t="shared" si="1"/>
        <v>226.41509433962264</v>
      </c>
    </row>
    <row r="92" spans="1:39" ht="19.5">
      <c r="A92" s="17">
        <v>87</v>
      </c>
      <c r="B92" s="29" t="s">
        <v>136</v>
      </c>
      <c r="C92" s="65">
        <v>38</v>
      </c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>
        <v>15</v>
      </c>
      <c r="O92" s="21">
        <f>N92*1000/53</f>
        <v>283.0188679245283</v>
      </c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0"/>
      <c r="AK92" s="21"/>
      <c r="AL92" s="22">
        <v>1</v>
      </c>
      <c r="AM92" s="23">
        <f t="shared" si="1"/>
        <v>283.0188679245283</v>
      </c>
    </row>
    <row r="93" spans="1:39" ht="19.5">
      <c r="A93" s="17">
        <v>88</v>
      </c>
      <c r="B93" s="29" t="s">
        <v>301</v>
      </c>
      <c r="C93" s="63">
        <v>38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0"/>
      <c r="X93" s="20">
        <v>18</v>
      </c>
      <c r="Y93" s="21">
        <f>X93*1000/63</f>
        <v>285.7142857142857</v>
      </c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>
        <v>1</v>
      </c>
      <c r="AM93" s="23">
        <f t="shared" si="1"/>
        <v>285.7142857142857</v>
      </c>
    </row>
    <row r="94" spans="1:39" ht="19.5">
      <c r="A94" s="17">
        <v>89</v>
      </c>
      <c r="B94" s="29" t="s">
        <v>93</v>
      </c>
      <c r="C94" s="63">
        <v>1</v>
      </c>
      <c r="D94" s="20"/>
      <c r="E94" s="20"/>
      <c r="F94" s="20"/>
      <c r="G94" s="21"/>
      <c r="H94" s="20"/>
      <c r="I94" s="21"/>
      <c r="J94" s="20"/>
      <c r="K94" s="21"/>
      <c r="L94" s="20"/>
      <c r="M94" s="21"/>
      <c r="N94" s="20">
        <v>16</v>
      </c>
      <c r="O94" s="21">
        <f>N94*1000/53</f>
        <v>301.8867924528302</v>
      </c>
      <c r="P94" s="20"/>
      <c r="Q94" s="21"/>
      <c r="R94" s="20"/>
      <c r="S94" s="21"/>
      <c r="T94" s="20"/>
      <c r="U94" s="21"/>
      <c r="V94" s="20"/>
      <c r="W94" s="20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>
        <v>1</v>
      </c>
      <c r="AM94" s="23">
        <f t="shared" si="1"/>
        <v>301.8867924528302</v>
      </c>
    </row>
    <row r="95" spans="1:39" ht="19.5">
      <c r="A95" s="17">
        <v>90</v>
      </c>
      <c r="B95" s="29" t="s">
        <v>35</v>
      </c>
      <c r="C95" s="63">
        <v>1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>
        <v>15</v>
      </c>
      <c r="Q95" s="21">
        <f>P95*1000/49</f>
        <v>306.1224489795918</v>
      </c>
      <c r="R95" s="20"/>
      <c r="S95" s="21"/>
      <c r="T95" s="20"/>
      <c r="U95" s="21"/>
      <c r="V95" s="20"/>
      <c r="W95" s="20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>
        <v>1</v>
      </c>
      <c r="AM95" s="23">
        <f t="shared" si="1"/>
        <v>306.1224489795918</v>
      </c>
    </row>
    <row r="96" spans="1:39" ht="19.5">
      <c r="A96" s="17">
        <v>91</v>
      </c>
      <c r="B96" s="29" t="s">
        <v>302</v>
      </c>
      <c r="C96" s="65">
        <v>42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>
        <v>8</v>
      </c>
      <c r="AK96" s="21">
        <f>AJ96*1000/26</f>
        <v>307.6923076923077</v>
      </c>
      <c r="AL96" s="22">
        <v>1</v>
      </c>
      <c r="AM96" s="23">
        <f t="shared" si="1"/>
        <v>307.6923076923077</v>
      </c>
    </row>
    <row r="97" spans="1:39" ht="19.5">
      <c r="A97" s="17">
        <v>92</v>
      </c>
      <c r="B97" s="29" t="s">
        <v>44</v>
      </c>
      <c r="C97" s="63">
        <v>1</v>
      </c>
      <c r="D97" s="20"/>
      <c r="E97" s="20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0"/>
      <c r="X97" s="20">
        <v>21</v>
      </c>
      <c r="Y97" s="21">
        <f>X97*1000/63</f>
        <v>333.3333333333333</v>
      </c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>
        <v>1</v>
      </c>
      <c r="AM97" s="23">
        <f t="shared" si="1"/>
        <v>333.3333333333333</v>
      </c>
    </row>
    <row r="98" spans="1:39" ht="19.5">
      <c r="A98" s="17">
        <v>93</v>
      </c>
      <c r="B98" s="29" t="s">
        <v>303</v>
      </c>
      <c r="C98" s="65">
        <v>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>
        <v>35</v>
      </c>
      <c r="W98" s="21">
        <f>V98*1000/104</f>
        <v>336.53846153846155</v>
      </c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>
        <v>1</v>
      </c>
      <c r="AM98" s="23">
        <f t="shared" si="1"/>
        <v>336.53846153846155</v>
      </c>
    </row>
    <row r="99" spans="1:39" ht="19.5">
      <c r="A99" s="17">
        <v>94</v>
      </c>
      <c r="B99" s="29" t="s">
        <v>304</v>
      </c>
      <c r="C99" s="65">
        <v>42</v>
      </c>
      <c r="D99" s="20"/>
      <c r="E99" s="21"/>
      <c r="F99" s="20"/>
      <c r="G99" s="21"/>
      <c r="H99" s="20"/>
      <c r="I99" s="21"/>
      <c r="J99" s="20"/>
      <c r="K99" s="21"/>
      <c r="L99" s="20">
        <v>13</v>
      </c>
      <c r="M99" s="21">
        <f>L99*1000/38</f>
        <v>342.10526315789474</v>
      </c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>
        <v>1</v>
      </c>
      <c r="AM99" s="23">
        <f t="shared" si="1"/>
        <v>342.10526315789474</v>
      </c>
    </row>
    <row r="100" spans="1:39" ht="19.5">
      <c r="A100" s="17">
        <v>95</v>
      </c>
      <c r="B100" s="29" t="s">
        <v>305</v>
      </c>
      <c r="C100" s="63">
        <v>1</v>
      </c>
      <c r="D100" s="20"/>
      <c r="E100" s="20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>
        <v>24</v>
      </c>
      <c r="U100" s="21">
        <f>T100*1000/68</f>
        <v>352.94117647058823</v>
      </c>
      <c r="V100" s="20"/>
      <c r="W100" s="20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>
        <v>1</v>
      </c>
      <c r="AM100" s="23">
        <f t="shared" si="1"/>
        <v>352.94117647058823</v>
      </c>
    </row>
    <row r="101" spans="1:39" ht="19.5">
      <c r="A101" s="17">
        <v>96</v>
      </c>
      <c r="B101" s="29" t="s">
        <v>18</v>
      </c>
      <c r="C101" s="63">
        <v>1</v>
      </c>
      <c r="D101" s="20"/>
      <c r="E101" s="21"/>
      <c r="F101" s="20">
        <v>37</v>
      </c>
      <c r="G101" s="21">
        <f>F101*1000/92</f>
        <v>402.17391304347825</v>
      </c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>
        <v>1</v>
      </c>
      <c r="AM101" s="23">
        <f t="shared" si="1"/>
        <v>402.17391304347825</v>
      </c>
    </row>
    <row r="102" spans="1:39" ht="19.5">
      <c r="A102" s="17">
        <v>97</v>
      </c>
      <c r="B102" s="29" t="s">
        <v>210</v>
      </c>
      <c r="C102" s="65">
        <v>74</v>
      </c>
      <c r="D102" s="20"/>
      <c r="E102" s="20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0"/>
      <c r="X102" s="20"/>
      <c r="Y102" s="21"/>
      <c r="Z102" s="20">
        <v>12</v>
      </c>
      <c r="AA102" s="21">
        <f>Z102*1000/27</f>
        <v>444.44444444444446</v>
      </c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>
        <v>1</v>
      </c>
      <c r="AM102" s="23">
        <f t="shared" si="1"/>
        <v>444.44444444444446</v>
      </c>
    </row>
    <row r="103" spans="1:39" ht="19.5">
      <c r="A103" s="17">
        <v>98</v>
      </c>
      <c r="B103" s="29" t="s">
        <v>55</v>
      </c>
      <c r="C103" s="63">
        <v>1</v>
      </c>
      <c r="D103" s="20"/>
      <c r="E103" s="20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>
        <v>24</v>
      </c>
      <c r="Q103" s="21">
        <f>P103*1000/49</f>
        <v>489.7959183673469</v>
      </c>
      <c r="R103" s="20"/>
      <c r="S103" s="21"/>
      <c r="T103" s="20"/>
      <c r="U103" s="21"/>
      <c r="V103" s="20"/>
      <c r="W103" s="20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>
        <v>1</v>
      </c>
      <c r="AM103" s="23">
        <f t="shared" si="1"/>
        <v>489.7959183673469</v>
      </c>
    </row>
    <row r="104" spans="1:39" ht="19.5">
      <c r="A104" s="17">
        <v>99</v>
      </c>
      <c r="B104" s="29" t="s">
        <v>306</v>
      </c>
      <c r="C104" s="65">
        <v>38</v>
      </c>
      <c r="D104" s="20"/>
      <c r="E104" s="20"/>
      <c r="F104" s="20"/>
      <c r="G104" s="22"/>
      <c r="H104" s="20"/>
      <c r="I104" s="22"/>
      <c r="J104" s="20"/>
      <c r="K104" s="21"/>
      <c r="L104" s="20"/>
      <c r="M104" s="21"/>
      <c r="N104" s="20"/>
      <c r="O104" s="21"/>
      <c r="P104" s="20"/>
      <c r="Q104" s="22"/>
      <c r="R104" s="20">
        <v>26</v>
      </c>
      <c r="S104" s="21">
        <f>R104*1000/53</f>
        <v>490.5660377358491</v>
      </c>
      <c r="T104" s="20"/>
      <c r="U104" s="22"/>
      <c r="V104" s="20"/>
      <c r="W104" s="20"/>
      <c r="X104" s="20"/>
      <c r="Y104" s="21"/>
      <c r="Z104" s="20"/>
      <c r="AA104" s="22"/>
      <c r="AB104" s="20"/>
      <c r="AC104" s="22"/>
      <c r="AD104" s="20"/>
      <c r="AE104" s="22"/>
      <c r="AF104" s="20"/>
      <c r="AG104" s="22"/>
      <c r="AH104" s="20"/>
      <c r="AI104" s="22"/>
      <c r="AJ104" s="20"/>
      <c r="AK104" s="22"/>
      <c r="AL104" s="22">
        <v>1</v>
      </c>
      <c r="AM104" s="23">
        <f t="shared" si="1"/>
        <v>490.5660377358491</v>
      </c>
    </row>
    <row r="105" spans="1:39" ht="19.5">
      <c r="A105" s="17"/>
      <c r="B105" s="29" t="s">
        <v>54</v>
      </c>
      <c r="C105" s="63">
        <v>1</v>
      </c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  <c r="P105" s="20"/>
      <c r="Q105" s="21"/>
      <c r="R105" s="20"/>
      <c r="S105" s="21"/>
      <c r="T105" s="20"/>
      <c r="U105" s="21"/>
      <c r="V105" s="20"/>
      <c r="W105" s="21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1"/>
        <v>0</v>
      </c>
    </row>
    <row r="106" spans="1:39" ht="19.5">
      <c r="A106" s="17"/>
      <c r="B106" s="29" t="s">
        <v>307</v>
      </c>
      <c r="C106" s="65">
        <v>1</v>
      </c>
      <c r="D106" s="20"/>
      <c r="E106" s="20"/>
      <c r="F106" s="20"/>
      <c r="G106" s="21"/>
      <c r="H106" s="25"/>
      <c r="I106" s="21"/>
      <c r="J106" s="20"/>
      <c r="K106" s="21"/>
      <c r="L106" s="20"/>
      <c r="M106" s="21"/>
      <c r="N106" s="20"/>
      <c r="O106" s="21"/>
      <c r="P106" s="20"/>
      <c r="Q106" s="21"/>
      <c r="R106" s="20"/>
      <c r="S106" s="21"/>
      <c r="T106" s="20"/>
      <c r="U106" s="21"/>
      <c r="V106" s="20"/>
      <c r="W106" s="20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5"/>
      <c r="AI106" s="21"/>
      <c r="AJ106" s="25"/>
      <c r="AK106" s="21"/>
      <c r="AL106" s="22"/>
      <c r="AM106" s="23">
        <f t="shared" si="1"/>
        <v>0</v>
      </c>
    </row>
    <row r="107" spans="1:39" ht="19.5">
      <c r="A107" s="17"/>
      <c r="B107" s="29" t="s">
        <v>308</v>
      </c>
      <c r="C107" s="63">
        <v>1</v>
      </c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1"/>
        <v>0</v>
      </c>
    </row>
    <row r="108" spans="1:39" ht="19.5">
      <c r="A108" s="17"/>
      <c r="B108" s="29" t="s">
        <v>202</v>
      </c>
      <c r="C108" s="65">
        <v>1</v>
      </c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  <c r="P108" s="20"/>
      <c r="Q108" s="21"/>
      <c r="R108" s="20"/>
      <c r="S108" s="21"/>
      <c r="T108" s="20"/>
      <c r="U108" s="21"/>
      <c r="V108" s="20"/>
      <c r="W108" s="20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1"/>
        <v>0</v>
      </c>
    </row>
    <row r="109" spans="1:39" ht="19.5">
      <c r="A109" s="17"/>
      <c r="B109" s="29" t="s">
        <v>309</v>
      </c>
      <c r="C109" s="65">
        <v>42</v>
      </c>
      <c r="D109" s="20"/>
      <c r="E109" s="21"/>
      <c r="F109" s="20"/>
      <c r="G109" s="21"/>
      <c r="H109" s="20"/>
      <c r="I109" s="21"/>
      <c r="J109" s="20"/>
      <c r="K109" s="21"/>
      <c r="L109" s="20"/>
      <c r="M109" s="21"/>
      <c r="N109" s="20"/>
      <c r="O109" s="21"/>
      <c r="P109" s="20"/>
      <c r="Q109" s="21"/>
      <c r="R109" s="20"/>
      <c r="S109" s="21"/>
      <c r="T109" s="20"/>
      <c r="U109" s="21"/>
      <c r="V109" s="20"/>
      <c r="W109" s="21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1"/>
        <v>0</v>
      </c>
    </row>
    <row r="110" spans="1:39" ht="19.5">
      <c r="A110" s="17"/>
      <c r="B110" s="29" t="s">
        <v>203</v>
      </c>
      <c r="C110" s="65">
        <v>74</v>
      </c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1"/>
        <v>0</v>
      </c>
    </row>
    <row r="111" spans="1:39" ht="19.5">
      <c r="A111" s="17"/>
      <c r="B111" s="29" t="s">
        <v>310</v>
      </c>
      <c r="C111" s="63">
        <v>42</v>
      </c>
      <c r="D111" s="20"/>
      <c r="E111" s="20"/>
      <c r="F111" s="20"/>
      <c r="G111" s="21"/>
      <c r="H111" s="20"/>
      <c r="I111" s="21"/>
      <c r="J111" s="20"/>
      <c r="K111" s="21"/>
      <c r="L111" s="20"/>
      <c r="M111" s="21"/>
      <c r="N111" s="20"/>
      <c r="O111" s="21"/>
      <c r="P111" s="20"/>
      <c r="Q111" s="21"/>
      <c r="R111" s="20"/>
      <c r="S111" s="21"/>
      <c r="T111" s="20"/>
      <c r="U111" s="21"/>
      <c r="V111" s="20"/>
      <c r="W111" s="20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1"/>
        <v>0</v>
      </c>
    </row>
    <row r="112" spans="1:39" ht="19.5">
      <c r="A112" s="17"/>
      <c r="B112" s="29" t="s">
        <v>36</v>
      </c>
      <c r="C112" s="63">
        <v>1</v>
      </c>
      <c r="D112" s="20"/>
      <c r="E112" s="20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0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1"/>
        <v>0</v>
      </c>
    </row>
    <row r="113" spans="1:39" ht="19.5">
      <c r="A113" s="17"/>
      <c r="B113" s="29" t="s">
        <v>206</v>
      </c>
      <c r="C113" s="63">
        <v>42</v>
      </c>
      <c r="D113" s="20"/>
      <c r="E113" s="21"/>
      <c r="F113" s="20"/>
      <c r="G113" s="21"/>
      <c r="H113" s="20"/>
      <c r="I113" s="21"/>
      <c r="J113" s="20"/>
      <c r="K113" s="21"/>
      <c r="L113" s="20"/>
      <c r="M113" s="21"/>
      <c r="N113" s="20"/>
      <c r="O113" s="21"/>
      <c r="P113" s="20"/>
      <c r="Q113" s="21"/>
      <c r="R113" s="20"/>
      <c r="S113" s="21"/>
      <c r="T113" s="20"/>
      <c r="U113" s="21"/>
      <c r="V113" s="20"/>
      <c r="W113" s="21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1"/>
        <v>0</v>
      </c>
    </row>
    <row r="114" spans="1:39" ht="19.5">
      <c r="A114" s="17"/>
      <c r="B114" s="29" t="s">
        <v>311</v>
      </c>
      <c r="C114" s="65">
        <v>42</v>
      </c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0"/>
      <c r="S114" s="21"/>
      <c r="T114" s="20"/>
      <c r="U114" s="21"/>
      <c r="V114" s="20"/>
      <c r="W114" s="21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1"/>
        <v>0</v>
      </c>
    </row>
    <row r="115" spans="1:39" ht="19.5">
      <c r="A115" s="17"/>
      <c r="B115" s="29" t="s">
        <v>66</v>
      </c>
      <c r="C115" s="63">
        <v>1</v>
      </c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  <c r="P115" s="20"/>
      <c r="Q115" s="21"/>
      <c r="R115" s="20"/>
      <c r="S115" s="21"/>
      <c r="T115" s="20"/>
      <c r="U115" s="21"/>
      <c r="V115" s="20"/>
      <c r="W115" s="21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1"/>
        <v>0</v>
      </c>
    </row>
    <row r="116" spans="1:39" ht="19.5">
      <c r="A116" s="17"/>
      <c r="B116" s="29" t="s">
        <v>312</v>
      </c>
      <c r="C116" s="65">
        <v>42</v>
      </c>
      <c r="D116" s="20"/>
      <c r="E116" s="20"/>
      <c r="F116" s="20"/>
      <c r="G116" s="22"/>
      <c r="H116" s="20"/>
      <c r="I116" s="22"/>
      <c r="J116" s="20"/>
      <c r="K116" s="21"/>
      <c r="L116" s="20"/>
      <c r="M116" s="21"/>
      <c r="N116" s="20"/>
      <c r="O116" s="21"/>
      <c r="P116" s="20"/>
      <c r="Q116" s="22"/>
      <c r="R116" s="20"/>
      <c r="S116" s="21"/>
      <c r="T116" s="20"/>
      <c r="U116" s="22"/>
      <c r="V116" s="20"/>
      <c r="W116" s="20"/>
      <c r="X116" s="20"/>
      <c r="Y116" s="21"/>
      <c r="Z116" s="20"/>
      <c r="AA116" s="21"/>
      <c r="AB116" s="20"/>
      <c r="AC116" s="22"/>
      <c r="AD116" s="20"/>
      <c r="AE116" s="22"/>
      <c r="AF116" s="20"/>
      <c r="AG116" s="22"/>
      <c r="AH116" s="20"/>
      <c r="AI116" s="22"/>
      <c r="AJ116" s="20"/>
      <c r="AK116" s="22"/>
      <c r="AL116" s="22"/>
      <c r="AM116" s="23">
        <f t="shared" si="1"/>
        <v>0</v>
      </c>
    </row>
    <row r="117" spans="1:39" ht="19.5">
      <c r="A117" s="17"/>
      <c r="B117" s="72" t="s">
        <v>209</v>
      </c>
      <c r="C117" s="73">
        <v>42</v>
      </c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  <c r="P117" s="20"/>
      <c r="Q117" s="21"/>
      <c r="R117" s="20"/>
      <c r="S117" s="21"/>
      <c r="T117" s="20"/>
      <c r="U117" s="21"/>
      <c r="V117" s="20"/>
      <c r="W117" s="21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1"/>
        <v>0</v>
      </c>
    </row>
    <row r="118" spans="1:39" ht="19.5">
      <c r="A118" s="74"/>
      <c r="B118" s="29" t="s">
        <v>313</v>
      </c>
      <c r="C118" s="65">
        <v>1</v>
      </c>
      <c r="D118" s="32"/>
      <c r="E118" s="21"/>
      <c r="F118" s="20"/>
      <c r="G118" s="21"/>
      <c r="H118" s="20"/>
      <c r="I118" s="21"/>
      <c r="J118" s="20"/>
      <c r="K118" s="21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0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1"/>
        <v>0</v>
      </c>
    </row>
    <row r="119" spans="1:39" ht="19.5">
      <c r="A119" s="74"/>
      <c r="B119" s="29" t="s">
        <v>192</v>
      </c>
      <c r="C119" s="63">
        <v>38</v>
      </c>
      <c r="D119" s="32"/>
      <c r="E119" s="20"/>
      <c r="F119" s="20"/>
      <c r="G119" s="21"/>
      <c r="H119" s="20"/>
      <c r="I119" s="21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0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1"/>
        <v>0</v>
      </c>
    </row>
    <row r="120" spans="1:39" ht="19.5">
      <c r="A120" s="74"/>
      <c r="B120" s="29" t="s">
        <v>53</v>
      </c>
      <c r="C120" s="63">
        <v>1</v>
      </c>
      <c r="D120" s="32"/>
      <c r="E120" s="20"/>
      <c r="F120" s="20"/>
      <c r="G120" s="21"/>
      <c r="H120" s="20"/>
      <c r="I120" s="21"/>
      <c r="J120" s="20"/>
      <c r="K120" s="21"/>
      <c r="L120" s="20"/>
      <c r="M120" s="21"/>
      <c r="N120" s="20"/>
      <c r="O120" s="21"/>
      <c r="P120" s="20"/>
      <c r="Q120" s="21"/>
      <c r="R120" s="20"/>
      <c r="S120" s="21"/>
      <c r="T120" s="20"/>
      <c r="U120" s="21"/>
      <c r="V120" s="20"/>
      <c r="W120" s="20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1"/>
        <v>0</v>
      </c>
    </row>
    <row r="121" spans="1:39" ht="19.5">
      <c r="A121" s="74"/>
      <c r="B121" s="29" t="s">
        <v>314</v>
      </c>
      <c r="C121" s="63">
        <v>1</v>
      </c>
      <c r="D121" s="32"/>
      <c r="E121" s="20"/>
      <c r="F121" s="20"/>
      <c r="G121" s="21"/>
      <c r="H121" s="20"/>
      <c r="I121" s="21"/>
      <c r="J121" s="20"/>
      <c r="K121" s="21"/>
      <c r="L121" s="20"/>
      <c r="M121" s="21"/>
      <c r="N121" s="20"/>
      <c r="O121" s="21"/>
      <c r="P121" s="20"/>
      <c r="Q121" s="21"/>
      <c r="R121" s="20"/>
      <c r="S121" s="21"/>
      <c r="T121" s="20"/>
      <c r="U121" s="21"/>
      <c r="V121" s="20"/>
      <c r="W121" s="20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1"/>
        <v>0</v>
      </c>
    </row>
    <row r="122" spans="1:39" ht="19.5">
      <c r="A122" s="74"/>
      <c r="B122" s="29" t="s">
        <v>315</v>
      </c>
      <c r="C122" s="63">
        <v>74</v>
      </c>
      <c r="D122" s="32"/>
      <c r="E122" s="20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  <c r="T122" s="20"/>
      <c r="U122" s="21"/>
      <c r="V122" s="20"/>
      <c r="W122" s="21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1"/>
        <v>0</v>
      </c>
    </row>
    <row r="123" spans="1:39" ht="19.5">
      <c r="A123" s="74"/>
      <c r="B123" s="29" t="s">
        <v>48</v>
      </c>
      <c r="C123" s="63">
        <v>1</v>
      </c>
      <c r="D123" s="32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  <c r="P123" s="20"/>
      <c r="Q123" s="21"/>
      <c r="R123" s="20"/>
      <c r="S123" s="21"/>
      <c r="T123" s="20"/>
      <c r="U123" s="21"/>
      <c r="V123" s="20"/>
      <c r="W123" s="21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1"/>
        <v>0</v>
      </c>
    </row>
    <row r="124" spans="1:39" ht="19.5">
      <c r="A124" s="74"/>
      <c r="B124" s="29" t="s">
        <v>212</v>
      </c>
      <c r="C124" s="65">
        <v>42</v>
      </c>
      <c r="D124" s="32"/>
      <c r="E124" s="20"/>
      <c r="F124" s="20"/>
      <c r="G124" s="21"/>
      <c r="H124" s="20"/>
      <c r="I124" s="21"/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0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1"/>
        <v>0</v>
      </c>
    </row>
    <row r="125" spans="1:39" ht="19.5">
      <c r="A125" s="74"/>
      <c r="B125" s="29" t="s">
        <v>39</v>
      </c>
      <c r="C125" s="63">
        <v>1</v>
      </c>
      <c r="D125" s="32"/>
      <c r="E125" s="21"/>
      <c r="F125" s="20"/>
      <c r="G125" s="21"/>
      <c r="H125" s="20"/>
      <c r="I125" s="21"/>
      <c r="J125" s="20"/>
      <c r="K125" s="21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0"/>
      <c r="AC125" s="21"/>
      <c r="AD125" s="20"/>
      <c r="AE125" s="21"/>
      <c r="AF125" s="20"/>
      <c r="AG125" s="21"/>
      <c r="AH125" s="20"/>
      <c r="AI125" s="21"/>
      <c r="AJ125" s="20"/>
      <c r="AK125" s="21"/>
      <c r="AL125" s="22"/>
      <c r="AM125" s="23">
        <f t="shared" si="1"/>
        <v>0</v>
      </c>
    </row>
    <row r="126" spans="1:39" ht="19.5">
      <c r="A126" s="74"/>
      <c r="B126" s="29" t="s">
        <v>67</v>
      </c>
      <c r="C126" s="63">
        <v>1</v>
      </c>
      <c r="D126" s="32"/>
      <c r="E126" s="20"/>
      <c r="F126" s="20"/>
      <c r="G126" s="21"/>
      <c r="H126" s="20"/>
      <c r="I126" s="21"/>
      <c r="J126" s="20"/>
      <c r="K126" s="21"/>
      <c r="L126" s="20"/>
      <c r="M126" s="21"/>
      <c r="N126" s="20"/>
      <c r="O126" s="21"/>
      <c r="P126" s="20"/>
      <c r="Q126" s="21"/>
      <c r="R126" s="20"/>
      <c r="S126" s="21"/>
      <c r="T126" s="20"/>
      <c r="U126" s="21"/>
      <c r="V126" s="20"/>
      <c r="W126" s="20"/>
      <c r="X126" s="20"/>
      <c r="Y126" s="21"/>
      <c r="Z126" s="20"/>
      <c r="AA126" s="21"/>
      <c r="AB126" s="20"/>
      <c r="AC126" s="21"/>
      <c r="AD126" s="20"/>
      <c r="AE126" s="21"/>
      <c r="AF126" s="20"/>
      <c r="AG126" s="21"/>
      <c r="AH126" s="20"/>
      <c r="AI126" s="21"/>
      <c r="AJ126" s="20"/>
      <c r="AK126" s="21"/>
      <c r="AL126" s="22"/>
      <c r="AM126" s="23">
        <f t="shared" si="1"/>
        <v>0</v>
      </c>
    </row>
    <row r="127" spans="1:39" ht="19.5">
      <c r="A127" s="74"/>
      <c r="B127" s="29" t="s">
        <v>14</v>
      </c>
      <c r="C127" s="63">
        <v>1</v>
      </c>
      <c r="D127" s="32"/>
      <c r="E127" s="20"/>
      <c r="F127" s="20"/>
      <c r="G127" s="21"/>
      <c r="H127" s="20"/>
      <c r="I127" s="21"/>
      <c r="J127" s="20"/>
      <c r="K127" s="21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0"/>
      <c r="X127" s="20"/>
      <c r="Y127" s="21"/>
      <c r="Z127" s="20"/>
      <c r="AA127" s="21"/>
      <c r="AB127" s="20"/>
      <c r="AC127" s="21"/>
      <c r="AD127" s="20"/>
      <c r="AE127" s="21"/>
      <c r="AF127" s="20"/>
      <c r="AG127" s="21"/>
      <c r="AH127" s="20"/>
      <c r="AI127" s="21"/>
      <c r="AJ127" s="20"/>
      <c r="AK127" s="21"/>
      <c r="AL127" s="22"/>
      <c r="AM127" s="23">
        <f t="shared" si="1"/>
        <v>0</v>
      </c>
    </row>
    <row r="128" spans="1:39" ht="19.5">
      <c r="A128" s="74"/>
      <c r="B128" s="29" t="s">
        <v>215</v>
      </c>
      <c r="C128" s="65">
        <v>1</v>
      </c>
      <c r="D128" s="32"/>
      <c r="E128" s="20"/>
      <c r="F128" s="20"/>
      <c r="G128" s="21"/>
      <c r="H128" s="25"/>
      <c r="I128" s="21"/>
      <c r="J128" s="20"/>
      <c r="K128" s="21"/>
      <c r="L128" s="20"/>
      <c r="M128" s="21"/>
      <c r="N128" s="20"/>
      <c r="O128" s="21"/>
      <c r="P128" s="20"/>
      <c r="Q128" s="21"/>
      <c r="R128" s="20"/>
      <c r="S128" s="21"/>
      <c r="T128" s="20"/>
      <c r="U128" s="21"/>
      <c r="V128" s="20"/>
      <c r="W128" s="20"/>
      <c r="X128" s="20"/>
      <c r="Y128" s="21"/>
      <c r="Z128" s="20"/>
      <c r="AA128" s="21"/>
      <c r="AB128" s="20"/>
      <c r="AC128" s="21"/>
      <c r="AD128" s="20"/>
      <c r="AE128" s="21"/>
      <c r="AF128" s="20"/>
      <c r="AG128" s="21"/>
      <c r="AH128" s="25"/>
      <c r="AI128" s="21"/>
      <c r="AJ128" s="25"/>
      <c r="AK128" s="21"/>
      <c r="AL128" s="22"/>
      <c r="AM128" s="23">
        <f t="shared" si="1"/>
        <v>0</v>
      </c>
    </row>
    <row r="129" spans="1:39" ht="19.5">
      <c r="A129" s="74"/>
      <c r="B129" s="29" t="s">
        <v>138</v>
      </c>
      <c r="C129" s="24">
        <v>7</v>
      </c>
      <c r="D129" s="32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0"/>
      <c r="X129" s="20"/>
      <c r="Y129" s="21"/>
      <c r="Z129" s="20"/>
      <c r="AA129" s="21"/>
      <c r="AB129" s="20"/>
      <c r="AC129" s="21"/>
      <c r="AD129" s="20"/>
      <c r="AE129" s="21"/>
      <c r="AF129" s="20"/>
      <c r="AG129" s="21"/>
      <c r="AH129" s="20"/>
      <c r="AI129" s="21"/>
      <c r="AJ129" s="20"/>
      <c r="AK129" s="21"/>
      <c r="AL129" s="22"/>
      <c r="AM129" s="23">
        <f t="shared" si="1"/>
        <v>0</v>
      </c>
    </row>
    <row r="130" spans="1:39" ht="19.5">
      <c r="A130" s="74"/>
      <c r="B130" s="29" t="s">
        <v>57</v>
      </c>
      <c r="C130" s="63">
        <v>1</v>
      </c>
      <c r="D130" s="32"/>
      <c r="E130" s="20"/>
      <c r="F130" s="20"/>
      <c r="G130" s="21"/>
      <c r="H130" s="20"/>
      <c r="I130" s="21"/>
      <c r="J130" s="20"/>
      <c r="K130" s="21"/>
      <c r="L130" s="20"/>
      <c r="M130" s="21"/>
      <c r="N130" s="20"/>
      <c r="O130" s="21"/>
      <c r="P130" s="20"/>
      <c r="Q130" s="21"/>
      <c r="R130" s="20"/>
      <c r="S130" s="21"/>
      <c r="T130" s="20"/>
      <c r="U130" s="21"/>
      <c r="V130" s="20"/>
      <c r="W130" s="20"/>
      <c r="X130" s="20"/>
      <c r="Y130" s="21"/>
      <c r="Z130" s="20"/>
      <c r="AA130" s="21"/>
      <c r="AB130" s="20"/>
      <c r="AC130" s="21"/>
      <c r="AD130" s="20"/>
      <c r="AE130" s="21"/>
      <c r="AF130" s="20"/>
      <c r="AG130" s="21"/>
      <c r="AH130" s="20"/>
      <c r="AI130" s="21"/>
      <c r="AJ130" s="20"/>
      <c r="AK130" s="21"/>
      <c r="AL130" s="22"/>
      <c r="AM130" s="23">
        <f t="shared" si="1"/>
        <v>0</v>
      </c>
    </row>
    <row r="131" spans="1:39" ht="19.5">
      <c r="A131" s="74"/>
      <c r="B131" s="29" t="s">
        <v>218</v>
      </c>
      <c r="C131" s="65">
        <v>1</v>
      </c>
      <c r="D131" s="32"/>
      <c r="E131" s="21"/>
      <c r="F131" s="20"/>
      <c r="G131" s="21"/>
      <c r="H131" s="20"/>
      <c r="I131" s="21"/>
      <c r="J131" s="20"/>
      <c r="K131" s="21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0"/>
      <c r="AC131" s="21"/>
      <c r="AD131" s="20"/>
      <c r="AE131" s="21"/>
      <c r="AF131" s="20"/>
      <c r="AG131" s="21"/>
      <c r="AH131" s="20"/>
      <c r="AI131" s="21"/>
      <c r="AJ131" s="20"/>
      <c r="AK131" s="21"/>
      <c r="AL131" s="22"/>
      <c r="AM131" s="23">
        <f t="shared" si="1"/>
        <v>0</v>
      </c>
    </row>
    <row r="132" spans="1:39" ht="19.5">
      <c r="A132" s="74"/>
      <c r="B132" s="29" t="s">
        <v>316</v>
      </c>
      <c r="C132" s="65">
        <v>42</v>
      </c>
      <c r="D132" s="32"/>
      <c r="E132" s="20"/>
      <c r="F132" s="20"/>
      <c r="G132" s="22"/>
      <c r="H132" s="20"/>
      <c r="I132" s="22"/>
      <c r="J132" s="20"/>
      <c r="K132" s="21"/>
      <c r="L132" s="20"/>
      <c r="M132" s="21"/>
      <c r="N132" s="20"/>
      <c r="O132" s="21"/>
      <c r="P132" s="20"/>
      <c r="Q132" s="22"/>
      <c r="R132" s="20"/>
      <c r="S132" s="21"/>
      <c r="T132" s="20"/>
      <c r="U132" s="22"/>
      <c r="V132" s="20"/>
      <c r="W132" s="20"/>
      <c r="X132" s="20"/>
      <c r="Y132" s="21"/>
      <c r="Z132" s="20"/>
      <c r="AA132" s="22"/>
      <c r="AB132" s="20"/>
      <c r="AC132" s="22"/>
      <c r="AD132" s="20"/>
      <c r="AE132" s="22"/>
      <c r="AF132" s="20"/>
      <c r="AG132" s="22"/>
      <c r="AH132" s="20"/>
      <c r="AI132" s="22"/>
      <c r="AJ132" s="20"/>
      <c r="AK132" s="22"/>
      <c r="AL132" s="22"/>
      <c r="AM132" s="23">
        <f t="shared" si="1"/>
        <v>0</v>
      </c>
    </row>
    <row r="133" spans="1:39" ht="19.5">
      <c r="A133" s="74"/>
      <c r="B133" s="29" t="s">
        <v>222</v>
      </c>
      <c r="C133" s="65">
        <v>1</v>
      </c>
      <c r="D133" s="32"/>
      <c r="E133" s="21"/>
      <c r="F133" s="20"/>
      <c r="G133" s="21"/>
      <c r="H133" s="20"/>
      <c r="I133" s="21"/>
      <c r="J133" s="20"/>
      <c r="K133" s="21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0"/>
      <c r="AC133" s="21"/>
      <c r="AD133" s="20"/>
      <c r="AE133" s="21"/>
      <c r="AF133" s="20"/>
      <c r="AG133" s="21"/>
      <c r="AH133" s="20"/>
      <c r="AI133" s="21"/>
      <c r="AJ133" s="20"/>
      <c r="AK133" s="21"/>
      <c r="AL133" s="22"/>
      <c r="AM133" s="23">
        <f t="shared" si="1"/>
        <v>0</v>
      </c>
    </row>
    <row r="134" spans="1:39" ht="19.5">
      <c r="A134" s="74"/>
      <c r="B134" s="29" t="s">
        <v>317</v>
      </c>
      <c r="C134" s="65">
        <v>42</v>
      </c>
      <c r="D134" s="32"/>
      <c r="E134" s="20"/>
      <c r="F134" s="20"/>
      <c r="G134" s="21"/>
      <c r="H134" s="20"/>
      <c r="I134" s="21"/>
      <c r="J134" s="20"/>
      <c r="K134" s="21"/>
      <c r="L134" s="20"/>
      <c r="M134" s="21"/>
      <c r="N134" s="20"/>
      <c r="O134" s="21"/>
      <c r="P134" s="20"/>
      <c r="Q134" s="21"/>
      <c r="R134" s="20"/>
      <c r="S134" s="21"/>
      <c r="T134" s="20"/>
      <c r="U134" s="21"/>
      <c r="V134" s="20"/>
      <c r="W134" s="20"/>
      <c r="X134" s="20"/>
      <c r="Y134" s="21"/>
      <c r="Z134" s="20"/>
      <c r="AA134" s="21"/>
      <c r="AB134" s="20"/>
      <c r="AC134" s="21"/>
      <c r="AD134" s="20"/>
      <c r="AE134" s="21"/>
      <c r="AF134" s="20"/>
      <c r="AG134" s="21"/>
      <c r="AH134" s="20"/>
      <c r="AI134" s="21"/>
      <c r="AJ134" s="20"/>
      <c r="AK134" s="21"/>
      <c r="AL134" s="22"/>
      <c r="AM134" s="23">
        <f>E134+G134+I134+K134+M134+O134+Q134+S134+U134+W134+Y134+AA134+AC134+AE134+AG134+AI134+AK134</f>
        <v>0</v>
      </c>
    </row>
  </sheetData>
  <sheetProtection/>
  <mergeCells count="52">
    <mergeCell ref="J3:K3"/>
    <mergeCell ref="L3:M3"/>
    <mergeCell ref="N3:O3"/>
    <mergeCell ref="P3:Q3"/>
    <mergeCell ref="A3:A5"/>
    <mergeCell ref="D3:E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H3:AI3"/>
    <mergeCell ref="AJ3:AK3"/>
    <mergeCell ref="D4:E4"/>
    <mergeCell ref="F4:G4"/>
    <mergeCell ref="H4:I4"/>
    <mergeCell ref="J4:K4"/>
    <mergeCell ref="L4:M4"/>
    <mergeCell ref="N4:O4"/>
    <mergeCell ref="P4:Q4"/>
    <mergeCell ref="R4:S4"/>
    <mergeCell ref="AB4:AC4"/>
    <mergeCell ref="AD4:AE4"/>
    <mergeCell ref="AF4:AG4"/>
    <mergeCell ref="AH4:AI4"/>
    <mergeCell ref="T4:U4"/>
    <mergeCell ref="V4:W4"/>
    <mergeCell ref="X4:Y4"/>
    <mergeCell ref="Z4:AA4"/>
    <mergeCell ref="AJ4:AK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D5:AE5"/>
    <mergeCell ref="AF5:AG5"/>
    <mergeCell ref="AH5:AI5"/>
    <mergeCell ref="AJ5:AK5"/>
    <mergeCell ref="V5:W5"/>
    <mergeCell ref="X5:Y5"/>
    <mergeCell ref="Z5:AA5"/>
    <mergeCell ref="AB5:AC5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24"/>
  <sheetViews>
    <sheetView zoomScale="55" zoomScaleNormal="55" zoomScalePageLayoutView="0" workbookViewId="0" topLeftCell="A1">
      <selection activeCell="A12" sqref="A12"/>
    </sheetView>
  </sheetViews>
  <sheetFormatPr defaultColWidth="11.421875" defaultRowHeight="12.75"/>
  <cols>
    <col min="1" max="1" width="5.140625" style="1" customWidth="1"/>
    <col min="2" max="2" width="23.71093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6" customWidth="1"/>
    <col min="10" max="10" width="3.8515625" style="5" customWidth="1"/>
    <col min="11" max="11" width="8.140625" style="1" customWidth="1"/>
    <col min="12" max="12" width="3.8515625" style="5" customWidth="1"/>
    <col min="13" max="13" width="9.140625" style="6" customWidth="1"/>
    <col min="14" max="14" width="3.8515625" style="5" customWidth="1"/>
    <col min="15" max="15" width="8.140625" style="1" customWidth="1"/>
    <col min="16" max="16" width="3.8515625" style="5" customWidth="1"/>
    <col min="17" max="17" width="8.140625" style="6" customWidth="1"/>
    <col min="18" max="18" width="3.8515625" style="5" customWidth="1"/>
    <col min="19" max="19" width="6.7109375" style="6" customWidth="1"/>
    <col min="20" max="20" width="3.8515625" style="5" customWidth="1"/>
    <col min="21" max="21" width="8.140625" style="6" customWidth="1"/>
    <col min="22" max="22" width="3.8515625" style="5" customWidth="1"/>
    <col min="23" max="23" width="8.140625" style="1" customWidth="1"/>
    <col min="24" max="24" width="3.8515625" style="5" customWidth="1"/>
    <col min="25" max="25" width="8.140625" style="6" customWidth="1"/>
    <col min="26" max="26" width="3.8515625" style="5" customWidth="1"/>
    <col min="27" max="27" width="8.7109375" style="6" customWidth="1"/>
    <col min="28" max="28" width="3.8515625" style="5" customWidth="1"/>
    <col min="29" max="29" width="8.140625" style="6" customWidth="1"/>
    <col min="30" max="30" width="3.8515625" style="5" customWidth="1"/>
    <col min="31" max="31" width="8.140625" style="6" customWidth="1"/>
    <col min="32" max="32" width="3.8515625" style="5" customWidth="1"/>
    <col min="33" max="33" width="8.140625" style="6" customWidth="1"/>
    <col min="34" max="34" width="3.8515625" style="5" customWidth="1"/>
    <col min="35" max="35" width="8.421875" style="6" customWidth="1"/>
    <col min="36" max="36" width="3.8515625" style="5" customWidth="1"/>
    <col min="37" max="37" width="8.140625" style="6" customWidth="1"/>
    <col min="38" max="38" width="7.421875" style="1" customWidth="1"/>
    <col min="39" max="39" width="8.7109375" style="0" customWidth="1"/>
  </cols>
  <sheetData>
    <row r="1" spans="4:30" ht="26.25">
      <c r="D1" s="4"/>
      <c r="I1" s="39" t="s">
        <v>160</v>
      </c>
      <c r="L1" s="7"/>
      <c r="P1" s="7"/>
      <c r="R1" s="7"/>
      <c r="V1" s="4"/>
      <c r="AC1" s="39"/>
      <c r="AD1" s="7"/>
    </row>
    <row r="2" ht="15"/>
    <row r="3" spans="1:39" s="11" customFormat="1" ht="15.75">
      <c r="A3" s="124" t="s">
        <v>0</v>
      </c>
      <c r="B3" s="8"/>
      <c r="C3" s="9" t="s">
        <v>1</v>
      </c>
      <c r="D3" s="118" t="s">
        <v>76</v>
      </c>
      <c r="E3" s="119"/>
      <c r="F3" s="118" t="s">
        <v>161</v>
      </c>
      <c r="G3" s="119"/>
      <c r="H3" s="120" t="s">
        <v>110</v>
      </c>
      <c r="I3" s="121"/>
      <c r="J3" s="118" t="s">
        <v>162</v>
      </c>
      <c r="K3" s="119"/>
      <c r="L3" s="122" t="s">
        <v>111</v>
      </c>
      <c r="M3" s="123"/>
      <c r="N3" s="118" t="s">
        <v>163</v>
      </c>
      <c r="O3" s="119"/>
      <c r="P3" s="122" t="s">
        <v>164</v>
      </c>
      <c r="Q3" s="123"/>
      <c r="R3" s="122" t="s">
        <v>112</v>
      </c>
      <c r="S3" s="123"/>
      <c r="T3" s="118" t="s">
        <v>165</v>
      </c>
      <c r="U3" s="119"/>
      <c r="V3" s="118" t="s">
        <v>72</v>
      </c>
      <c r="W3" s="119"/>
      <c r="X3" s="118" t="s">
        <v>105</v>
      </c>
      <c r="Y3" s="119"/>
      <c r="Z3" s="118" t="s">
        <v>75</v>
      </c>
      <c r="AA3" s="119"/>
      <c r="AB3" s="120" t="s">
        <v>76</v>
      </c>
      <c r="AC3" s="121"/>
      <c r="AD3" s="122" t="s">
        <v>166</v>
      </c>
      <c r="AE3" s="123"/>
      <c r="AF3" s="118" t="s">
        <v>167</v>
      </c>
      <c r="AG3" s="119"/>
      <c r="AH3" s="118" t="s">
        <v>75</v>
      </c>
      <c r="AI3" s="119"/>
      <c r="AJ3" s="118" t="s">
        <v>168</v>
      </c>
      <c r="AK3" s="119"/>
      <c r="AL3" s="10" t="s">
        <v>2</v>
      </c>
      <c r="AM3" s="10" t="s">
        <v>3</v>
      </c>
    </row>
    <row r="4" spans="1:39" s="15" customFormat="1" ht="15.75">
      <c r="A4" s="125"/>
      <c r="B4" s="12" t="s">
        <v>77</v>
      </c>
      <c r="C4" s="13" t="s">
        <v>4</v>
      </c>
      <c r="D4" s="115" t="s">
        <v>169</v>
      </c>
      <c r="E4" s="116"/>
      <c r="F4" s="115" t="s">
        <v>6</v>
      </c>
      <c r="G4" s="116"/>
      <c r="H4" s="115" t="s">
        <v>84</v>
      </c>
      <c r="I4" s="117"/>
      <c r="J4" s="115" t="s">
        <v>7</v>
      </c>
      <c r="K4" s="116"/>
      <c r="L4" s="115" t="s">
        <v>170</v>
      </c>
      <c r="M4" s="116"/>
      <c r="N4" s="115" t="s">
        <v>80</v>
      </c>
      <c r="O4" s="116"/>
      <c r="P4" s="115" t="s">
        <v>171</v>
      </c>
      <c r="Q4" s="116"/>
      <c r="R4" s="115" t="s">
        <v>79</v>
      </c>
      <c r="S4" s="116"/>
      <c r="T4" s="115" t="s">
        <v>8</v>
      </c>
      <c r="U4" s="116"/>
      <c r="V4" s="115" t="s">
        <v>6</v>
      </c>
      <c r="W4" s="116"/>
      <c r="X4" s="115" t="s">
        <v>6</v>
      </c>
      <c r="Y4" s="116"/>
      <c r="Z4" s="115" t="s">
        <v>9</v>
      </c>
      <c r="AA4" s="116"/>
      <c r="AB4" s="115" t="s">
        <v>10</v>
      </c>
      <c r="AC4" s="117"/>
      <c r="AD4" s="115" t="s">
        <v>78</v>
      </c>
      <c r="AE4" s="116"/>
      <c r="AF4" s="115" t="s">
        <v>172</v>
      </c>
      <c r="AG4" s="116"/>
      <c r="AH4" s="115" t="s">
        <v>173</v>
      </c>
      <c r="AI4" s="116"/>
      <c r="AJ4" s="115" t="s">
        <v>118</v>
      </c>
      <c r="AK4" s="116"/>
      <c r="AL4" s="14" t="s">
        <v>5</v>
      </c>
      <c r="AM4" s="14" t="s">
        <v>5</v>
      </c>
    </row>
    <row r="5" spans="1:39" s="15" customFormat="1" ht="15.75">
      <c r="A5" s="125"/>
      <c r="B5" s="16"/>
      <c r="C5" s="13"/>
      <c r="D5" s="106">
        <v>39544</v>
      </c>
      <c r="E5" s="107"/>
      <c r="F5" s="115">
        <v>39558</v>
      </c>
      <c r="G5" s="116"/>
      <c r="H5" s="115">
        <v>39199</v>
      </c>
      <c r="I5" s="117"/>
      <c r="J5" s="115">
        <v>39580</v>
      </c>
      <c r="K5" s="116"/>
      <c r="L5" s="115">
        <v>39586</v>
      </c>
      <c r="M5" s="116"/>
      <c r="N5" s="115">
        <v>39227</v>
      </c>
      <c r="O5" s="116"/>
      <c r="P5" s="115">
        <v>39248</v>
      </c>
      <c r="Q5" s="116"/>
      <c r="R5" s="115">
        <v>39255</v>
      </c>
      <c r="S5" s="116"/>
      <c r="T5" s="115">
        <v>39276</v>
      </c>
      <c r="U5" s="116"/>
      <c r="V5" s="115">
        <v>39283</v>
      </c>
      <c r="W5" s="116"/>
      <c r="X5" s="115">
        <v>39297</v>
      </c>
      <c r="Y5" s="116"/>
      <c r="Z5" s="115">
        <v>39304</v>
      </c>
      <c r="AA5" s="116"/>
      <c r="AB5" s="115">
        <v>39309</v>
      </c>
      <c r="AC5" s="116"/>
      <c r="AD5" s="115">
        <v>39324</v>
      </c>
      <c r="AE5" s="116"/>
      <c r="AF5" s="115">
        <v>39346</v>
      </c>
      <c r="AG5" s="116"/>
      <c r="AH5" s="115">
        <v>39360</v>
      </c>
      <c r="AI5" s="116"/>
      <c r="AJ5" s="115">
        <v>39388</v>
      </c>
      <c r="AK5" s="116"/>
      <c r="AL5" s="14" t="s">
        <v>11</v>
      </c>
      <c r="AM5" s="14" t="s">
        <v>12</v>
      </c>
    </row>
    <row r="6" spans="1:40" ht="18" customHeight="1">
      <c r="A6" s="22">
        <v>1</v>
      </c>
      <c r="B6" s="28" t="s">
        <v>13</v>
      </c>
      <c r="C6" s="19" t="s">
        <v>121</v>
      </c>
      <c r="D6" s="20">
        <v>10</v>
      </c>
      <c r="E6" s="21"/>
      <c r="F6" s="20"/>
      <c r="G6" s="22"/>
      <c r="H6" s="20">
        <v>25</v>
      </c>
      <c r="I6" s="21"/>
      <c r="J6" s="20"/>
      <c r="K6" s="22"/>
      <c r="L6" s="20"/>
      <c r="M6" s="21"/>
      <c r="N6" s="20"/>
      <c r="O6" s="22"/>
      <c r="P6" s="20"/>
      <c r="Q6" s="21"/>
      <c r="R6" s="20"/>
      <c r="S6" s="21"/>
      <c r="T6" s="20">
        <v>9</v>
      </c>
      <c r="U6" s="21"/>
      <c r="V6" s="20">
        <v>1</v>
      </c>
      <c r="W6" s="21">
        <f>V6*1000/54</f>
        <v>18.51851851851852</v>
      </c>
      <c r="X6" s="20">
        <v>4</v>
      </c>
      <c r="Y6" s="21">
        <f>X6*1000/54</f>
        <v>74.07407407407408</v>
      </c>
      <c r="Z6" s="20">
        <v>1</v>
      </c>
      <c r="AA6" s="21">
        <f>Z6*1000/61</f>
        <v>16.39344262295082</v>
      </c>
      <c r="AB6" s="20">
        <v>35</v>
      </c>
      <c r="AC6" s="21"/>
      <c r="AD6" s="20">
        <v>3</v>
      </c>
      <c r="AE6" s="21">
        <f>AD6*1000/69</f>
        <v>43.47826086956522</v>
      </c>
      <c r="AF6" s="20">
        <v>9</v>
      </c>
      <c r="AG6" s="21"/>
      <c r="AH6" s="20">
        <v>4</v>
      </c>
      <c r="AI6" s="21">
        <f>AH6*1000/53</f>
        <v>75.47169811320755</v>
      </c>
      <c r="AJ6" s="20"/>
      <c r="AK6" s="21"/>
      <c r="AL6" s="22">
        <v>5</v>
      </c>
      <c r="AM6" s="23">
        <f aca="true" t="shared" si="0" ref="AM6:AM69">E6+G6+I6+K6+M6+O6+Q6+S6+U6+W6+Y6+AA6+AC6+AE6+AG6+AI6+AK6</f>
        <v>227.93599419831617</v>
      </c>
      <c r="AN6">
        <v>10</v>
      </c>
    </row>
    <row r="7" spans="1:40" ht="18" customHeight="1">
      <c r="A7" s="22">
        <v>2</v>
      </c>
      <c r="B7" s="29" t="s">
        <v>91</v>
      </c>
      <c r="C7" s="24" t="s">
        <v>121</v>
      </c>
      <c r="D7" s="20">
        <v>22</v>
      </c>
      <c r="E7" s="21"/>
      <c r="F7" s="20"/>
      <c r="G7" s="22"/>
      <c r="H7" s="20"/>
      <c r="I7" s="21"/>
      <c r="J7" s="20">
        <v>3</v>
      </c>
      <c r="K7" s="21">
        <f>J7*1000/66</f>
        <v>45.45454545454545</v>
      </c>
      <c r="L7" s="20"/>
      <c r="M7" s="21"/>
      <c r="N7" s="20"/>
      <c r="O7" s="22"/>
      <c r="P7" s="20"/>
      <c r="Q7" s="21"/>
      <c r="R7" s="20"/>
      <c r="S7" s="21"/>
      <c r="T7" s="20">
        <v>6</v>
      </c>
      <c r="U7" s="21">
        <f>T7*1000/45</f>
        <v>133.33333333333334</v>
      </c>
      <c r="V7" s="20">
        <v>12</v>
      </c>
      <c r="W7" s="21"/>
      <c r="X7" s="20"/>
      <c r="Y7" s="21"/>
      <c r="Z7" s="20"/>
      <c r="AA7" s="21"/>
      <c r="AB7" s="20">
        <v>7</v>
      </c>
      <c r="AC7" s="21">
        <f>AB7*1000/84</f>
        <v>83.33333333333333</v>
      </c>
      <c r="AD7" s="20">
        <v>18</v>
      </c>
      <c r="AE7" s="21"/>
      <c r="AF7" s="20"/>
      <c r="AG7" s="21"/>
      <c r="AH7" s="20">
        <v>1</v>
      </c>
      <c r="AI7" s="21">
        <f>AH7*1000/53</f>
        <v>18.867924528301888</v>
      </c>
      <c r="AJ7" s="20">
        <v>2</v>
      </c>
      <c r="AK7" s="21">
        <f>AJ7*1000/31</f>
        <v>64.51612903225806</v>
      </c>
      <c r="AL7" s="22">
        <v>5</v>
      </c>
      <c r="AM7" s="23">
        <f t="shared" si="0"/>
        <v>345.5052656817721</v>
      </c>
      <c r="AN7">
        <v>8</v>
      </c>
    </row>
    <row r="8" spans="1:40" s="15" customFormat="1" ht="18" customHeight="1">
      <c r="A8" s="22">
        <v>3</v>
      </c>
      <c r="B8" s="28" t="s">
        <v>129</v>
      </c>
      <c r="C8" s="19" t="s">
        <v>127</v>
      </c>
      <c r="D8" s="20">
        <v>2</v>
      </c>
      <c r="E8" s="21">
        <f>D8*1000/56</f>
        <v>35.714285714285715</v>
      </c>
      <c r="F8" s="20">
        <v>25</v>
      </c>
      <c r="G8" s="21"/>
      <c r="H8" s="20">
        <v>2</v>
      </c>
      <c r="I8" s="21">
        <f>H8*1000/63</f>
        <v>31.746031746031747</v>
      </c>
      <c r="J8" s="20">
        <v>16</v>
      </c>
      <c r="K8" s="21"/>
      <c r="L8" s="20">
        <v>3</v>
      </c>
      <c r="M8" s="21">
        <f>L8*1000/24</f>
        <v>125</v>
      </c>
      <c r="N8" s="20">
        <v>9</v>
      </c>
      <c r="O8" s="21"/>
      <c r="P8" s="20"/>
      <c r="Q8" s="21"/>
      <c r="R8" s="20"/>
      <c r="S8" s="21"/>
      <c r="T8" s="20"/>
      <c r="U8" s="21"/>
      <c r="V8" s="20">
        <v>7</v>
      </c>
      <c r="W8" s="21">
        <f>V8*1000/54</f>
        <v>129.62962962962962</v>
      </c>
      <c r="X8" s="20"/>
      <c r="Y8" s="21"/>
      <c r="Z8" s="20"/>
      <c r="AA8" s="21"/>
      <c r="AB8" s="20"/>
      <c r="AC8" s="21"/>
      <c r="AD8" s="20">
        <v>5</v>
      </c>
      <c r="AE8" s="21">
        <f>AD8*1000/69</f>
        <v>72.46376811594203</v>
      </c>
      <c r="AF8" s="20">
        <v>12</v>
      </c>
      <c r="AG8" s="21"/>
      <c r="AH8" s="20">
        <v>7</v>
      </c>
      <c r="AI8" s="21"/>
      <c r="AJ8" s="20"/>
      <c r="AK8" s="21"/>
      <c r="AL8" s="22">
        <v>5</v>
      </c>
      <c r="AM8" s="23">
        <f t="shared" si="0"/>
        <v>394.55371520588915</v>
      </c>
      <c r="AN8" s="15">
        <v>10</v>
      </c>
    </row>
    <row r="9" spans="1:40" ht="18" customHeight="1">
      <c r="A9" s="22">
        <v>4</v>
      </c>
      <c r="B9" s="28" t="s">
        <v>22</v>
      </c>
      <c r="C9" s="24" t="s">
        <v>121</v>
      </c>
      <c r="D9" s="20">
        <v>3</v>
      </c>
      <c r="E9" s="21">
        <f>D9*1000/56</f>
        <v>53.57142857142857</v>
      </c>
      <c r="F9" s="20"/>
      <c r="G9" s="22"/>
      <c r="H9" s="20">
        <v>9</v>
      </c>
      <c r="I9" s="21">
        <f>H9*1000/63</f>
        <v>142.85714285714286</v>
      </c>
      <c r="J9" s="20"/>
      <c r="K9" s="22"/>
      <c r="L9" s="20"/>
      <c r="M9" s="21"/>
      <c r="N9" s="20">
        <v>3</v>
      </c>
      <c r="O9" s="21">
        <f>N9*1000/41</f>
        <v>73.17073170731707</v>
      </c>
      <c r="P9" s="20"/>
      <c r="Q9" s="21"/>
      <c r="R9" s="20"/>
      <c r="S9" s="21"/>
      <c r="T9" s="20"/>
      <c r="U9" s="21"/>
      <c r="V9" s="20">
        <v>13</v>
      </c>
      <c r="W9" s="21"/>
      <c r="X9" s="20"/>
      <c r="Y9" s="21"/>
      <c r="Z9" s="20">
        <v>9</v>
      </c>
      <c r="AA9" s="21"/>
      <c r="AB9" s="20">
        <v>40</v>
      </c>
      <c r="AC9" s="21"/>
      <c r="AD9" s="20">
        <v>9</v>
      </c>
      <c r="AE9" s="21">
        <f>AD9*1000/69</f>
        <v>130.43478260869566</v>
      </c>
      <c r="AF9" s="20">
        <v>4</v>
      </c>
      <c r="AG9" s="21"/>
      <c r="AH9" s="20">
        <v>3</v>
      </c>
      <c r="AI9" s="21">
        <f>AH9*1000/53</f>
        <v>56.60377358490566</v>
      </c>
      <c r="AJ9" s="20"/>
      <c r="AK9" s="21"/>
      <c r="AL9" s="22">
        <v>5</v>
      </c>
      <c r="AM9" s="23">
        <f t="shared" si="0"/>
        <v>456.63785932948986</v>
      </c>
      <c r="AN9" s="92">
        <v>9</v>
      </c>
    </row>
    <row r="10" spans="1:40" s="15" customFormat="1" ht="18" customHeight="1">
      <c r="A10" s="22">
        <v>5</v>
      </c>
      <c r="B10" s="28" t="s">
        <v>15</v>
      </c>
      <c r="C10" s="24" t="s">
        <v>121</v>
      </c>
      <c r="D10" s="20">
        <v>1</v>
      </c>
      <c r="E10" s="21">
        <f>D10*1000/56</f>
        <v>17.857142857142858</v>
      </c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>
        <v>12</v>
      </c>
      <c r="U10" s="21">
        <f>T10*1000/45</f>
        <v>266.6666666666667</v>
      </c>
      <c r="V10" s="20">
        <v>5</v>
      </c>
      <c r="W10" s="21">
        <f>V10*1000/54</f>
        <v>92.5925925925926</v>
      </c>
      <c r="X10" s="20"/>
      <c r="Y10" s="21"/>
      <c r="Z10" s="20"/>
      <c r="AA10" s="21"/>
      <c r="AB10" s="20">
        <v>5</v>
      </c>
      <c r="AC10" s="21">
        <f>AB10*1000/84</f>
        <v>59.523809523809526</v>
      </c>
      <c r="AD10" s="20">
        <v>4</v>
      </c>
      <c r="AE10" s="21">
        <f>AD10*1000/69</f>
        <v>57.971014492753625</v>
      </c>
      <c r="AF10" s="20"/>
      <c r="AG10" s="21"/>
      <c r="AH10" s="20">
        <v>23</v>
      </c>
      <c r="AI10" s="21"/>
      <c r="AJ10" s="20"/>
      <c r="AK10" s="21"/>
      <c r="AL10" s="22">
        <v>5</v>
      </c>
      <c r="AM10" s="23">
        <f t="shared" si="0"/>
        <v>494.61122613296527</v>
      </c>
      <c r="AN10" s="92">
        <v>6</v>
      </c>
    </row>
    <row r="11" spans="1:40" ht="18" customHeight="1">
      <c r="A11" s="22">
        <v>6</v>
      </c>
      <c r="B11" s="31" t="s">
        <v>122</v>
      </c>
      <c r="C11" s="19" t="s">
        <v>123</v>
      </c>
      <c r="D11" s="20">
        <v>15</v>
      </c>
      <c r="E11" s="21">
        <f>D11*1000/56</f>
        <v>267.85714285714283</v>
      </c>
      <c r="F11" s="20"/>
      <c r="G11" s="22"/>
      <c r="H11" s="20">
        <v>4</v>
      </c>
      <c r="I11" s="21">
        <f>H11*1000/63</f>
        <v>63.492063492063494</v>
      </c>
      <c r="J11" s="20">
        <v>21</v>
      </c>
      <c r="K11" s="21"/>
      <c r="L11" s="20">
        <v>7</v>
      </c>
      <c r="M11" s="21"/>
      <c r="N11" s="20">
        <v>5</v>
      </c>
      <c r="O11" s="21">
        <f>N11*1000/41</f>
        <v>121.95121951219512</v>
      </c>
      <c r="P11" s="20"/>
      <c r="Q11" s="21"/>
      <c r="R11" s="20"/>
      <c r="S11" s="21"/>
      <c r="T11" s="20">
        <v>20</v>
      </c>
      <c r="U11" s="21"/>
      <c r="V11" s="20"/>
      <c r="W11" s="22"/>
      <c r="X11" s="20">
        <v>2</v>
      </c>
      <c r="Y11" s="21">
        <f aca="true" t="shared" si="1" ref="Y11:Y16">X11*1000/54</f>
        <v>37.03703703703704</v>
      </c>
      <c r="Z11" s="20">
        <v>30</v>
      </c>
      <c r="AA11" s="21"/>
      <c r="AB11" s="20">
        <v>1</v>
      </c>
      <c r="AC11" s="21">
        <f>AB11*1000/84</f>
        <v>11.904761904761905</v>
      </c>
      <c r="AD11" s="20">
        <v>19</v>
      </c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502.24222480320043</v>
      </c>
      <c r="AN11" s="92">
        <v>10</v>
      </c>
    </row>
    <row r="12" spans="1:40" ht="18" customHeight="1">
      <c r="A12" s="22">
        <v>7</v>
      </c>
      <c r="B12" s="28" t="s">
        <v>14</v>
      </c>
      <c r="C12" s="24" t="s">
        <v>121</v>
      </c>
      <c r="D12" s="20"/>
      <c r="E12" s="22"/>
      <c r="F12" s="20"/>
      <c r="G12" s="22"/>
      <c r="H12" s="20"/>
      <c r="I12" s="21"/>
      <c r="J12" s="20">
        <v>4</v>
      </c>
      <c r="K12" s="21">
        <f>J12*1000/66</f>
        <v>60.60606060606061</v>
      </c>
      <c r="L12" s="20"/>
      <c r="M12" s="21"/>
      <c r="N12" s="20"/>
      <c r="O12" s="22"/>
      <c r="P12" s="20"/>
      <c r="Q12" s="21"/>
      <c r="R12" s="20"/>
      <c r="S12" s="21"/>
      <c r="T12" s="20">
        <v>4</v>
      </c>
      <c r="U12" s="21">
        <f>T12*1000/45</f>
        <v>88.88888888888889</v>
      </c>
      <c r="V12" s="20">
        <v>2</v>
      </c>
      <c r="W12" s="21">
        <f>V12*1000/54</f>
        <v>37.03703703703704</v>
      </c>
      <c r="X12" s="20">
        <v>21</v>
      </c>
      <c r="Y12" s="21">
        <f t="shared" si="1"/>
        <v>388.8888888888889</v>
      </c>
      <c r="Z12" s="20">
        <v>4</v>
      </c>
      <c r="AA12" s="21">
        <f>Z12*1000/61</f>
        <v>65.57377049180327</v>
      </c>
      <c r="AB12" s="20"/>
      <c r="AC12" s="21"/>
      <c r="AD12" s="20"/>
      <c r="AE12" s="21"/>
      <c r="AF12" s="20"/>
      <c r="AG12" s="21"/>
      <c r="AH12" s="20">
        <v>21</v>
      </c>
      <c r="AI12" s="21"/>
      <c r="AJ12" s="20"/>
      <c r="AK12" s="21"/>
      <c r="AL12" s="22">
        <v>5</v>
      </c>
      <c r="AM12" s="23">
        <f t="shared" si="0"/>
        <v>640.9946459126787</v>
      </c>
      <c r="AN12" s="92">
        <v>6</v>
      </c>
    </row>
    <row r="13" spans="1:39" ht="18" customHeight="1">
      <c r="A13" s="22">
        <v>8</v>
      </c>
      <c r="B13" s="28" t="s">
        <v>16</v>
      </c>
      <c r="C13" s="19" t="s">
        <v>121</v>
      </c>
      <c r="D13" s="20"/>
      <c r="E13" s="22"/>
      <c r="F13" s="20"/>
      <c r="G13" s="22"/>
      <c r="H13" s="20"/>
      <c r="I13" s="21"/>
      <c r="J13" s="20">
        <v>6</v>
      </c>
      <c r="K13" s="21">
        <f>J13*1000/66</f>
        <v>90.9090909090909</v>
      </c>
      <c r="L13" s="20"/>
      <c r="M13" s="21"/>
      <c r="N13" s="20"/>
      <c r="O13" s="22"/>
      <c r="P13" s="20"/>
      <c r="Q13" s="21"/>
      <c r="R13" s="20"/>
      <c r="S13" s="21"/>
      <c r="T13" s="20">
        <v>2</v>
      </c>
      <c r="U13" s="21">
        <f>T13*1000/45</f>
        <v>44.44444444444444</v>
      </c>
      <c r="V13" s="20"/>
      <c r="W13" s="22"/>
      <c r="X13" s="20">
        <v>13</v>
      </c>
      <c r="Y13" s="21">
        <f t="shared" si="1"/>
        <v>240.74074074074073</v>
      </c>
      <c r="Z13" s="20">
        <v>2</v>
      </c>
      <c r="AA13" s="21">
        <f>Z13*1000/61</f>
        <v>32.78688524590164</v>
      </c>
      <c r="AB13" s="20"/>
      <c r="AC13" s="21"/>
      <c r="AD13" s="20"/>
      <c r="AE13" s="21"/>
      <c r="AF13" s="20"/>
      <c r="AG13" s="21"/>
      <c r="AH13" s="20"/>
      <c r="AI13" s="21"/>
      <c r="AJ13" s="20">
        <v>11</v>
      </c>
      <c r="AK13" s="21">
        <f>AJ13*1000/31</f>
        <v>354.83870967741933</v>
      </c>
      <c r="AL13" s="22">
        <v>5</v>
      </c>
      <c r="AM13" s="23">
        <f t="shared" si="0"/>
        <v>763.7198710175971</v>
      </c>
    </row>
    <row r="14" spans="1:40" ht="18" customHeight="1">
      <c r="A14" s="22">
        <v>9</v>
      </c>
      <c r="B14" s="28" t="s">
        <v>154</v>
      </c>
      <c r="C14" s="19" t="s">
        <v>121</v>
      </c>
      <c r="D14" s="20"/>
      <c r="E14" s="22"/>
      <c r="F14" s="20">
        <v>15</v>
      </c>
      <c r="G14" s="21">
        <f>F14*1000/54</f>
        <v>277.77777777777777</v>
      </c>
      <c r="H14" s="20">
        <v>5</v>
      </c>
      <c r="I14" s="21">
        <f>H14*1000/63</f>
        <v>79.36507936507937</v>
      </c>
      <c r="J14" s="20">
        <v>13</v>
      </c>
      <c r="K14" s="21">
        <f>J14*1000/66</f>
        <v>196.96969696969697</v>
      </c>
      <c r="L14" s="20"/>
      <c r="M14" s="21"/>
      <c r="N14" s="20"/>
      <c r="O14" s="22"/>
      <c r="P14" s="20"/>
      <c r="Q14" s="21"/>
      <c r="R14" s="20"/>
      <c r="S14" s="21"/>
      <c r="T14" s="20"/>
      <c r="U14" s="21"/>
      <c r="V14" s="20"/>
      <c r="W14" s="22"/>
      <c r="X14" s="20">
        <v>9</v>
      </c>
      <c r="Y14" s="21">
        <f t="shared" si="1"/>
        <v>166.66666666666666</v>
      </c>
      <c r="Z14" s="20"/>
      <c r="AA14" s="21"/>
      <c r="AB14" s="20"/>
      <c r="AC14" s="21"/>
      <c r="AD14" s="20">
        <v>8</v>
      </c>
      <c r="AE14" s="21">
        <f>AD14*1000/69</f>
        <v>115.94202898550725</v>
      </c>
      <c r="AF14" s="20"/>
      <c r="AG14" s="21"/>
      <c r="AH14" s="20">
        <v>22</v>
      </c>
      <c r="AI14" s="21"/>
      <c r="AJ14" s="20"/>
      <c r="AK14" s="21"/>
      <c r="AL14" s="22">
        <v>5</v>
      </c>
      <c r="AM14" s="23">
        <f t="shared" si="0"/>
        <v>836.721249764728</v>
      </c>
      <c r="AN14">
        <v>6</v>
      </c>
    </row>
    <row r="15" spans="1:40" s="15" customFormat="1" ht="18" customHeight="1">
      <c r="A15" s="22">
        <v>10</v>
      </c>
      <c r="B15" s="29" t="s">
        <v>26</v>
      </c>
      <c r="C15" s="24" t="s">
        <v>121</v>
      </c>
      <c r="D15" s="20">
        <v>11</v>
      </c>
      <c r="E15" s="21">
        <f>D15*1000/56</f>
        <v>196.42857142857142</v>
      </c>
      <c r="F15" s="25"/>
      <c r="G15" s="21"/>
      <c r="H15" s="20"/>
      <c r="I15" s="21"/>
      <c r="J15" s="20"/>
      <c r="K15" s="21"/>
      <c r="L15" s="20"/>
      <c r="M15" s="21"/>
      <c r="N15" s="25"/>
      <c r="O15" s="21"/>
      <c r="P15" s="20"/>
      <c r="Q15" s="21"/>
      <c r="R15" s="20"/>
      <c r="S15" s="21"/>
      <c r="T15" s="20"/>
      <c r="U15" s="21"/>
      <c r="V15" s="20">
        <v>16</v>
      </c>
      <c r="W15" s="21">
        <f>V15*1000/54</f>
        <v>296.2962962962963</v>
      </c>
      <c r="X15" s="20">
        <v>15</v>
      </c>
      <c r="Y15" s="21">
        <f t="shared" si="1"/>
        <v>277.77777777777777</v>
      </c>
      <c r="Z15" s="20">
        <v>6</v>
      </c>
      <c r="AA15" s="21">
        <f>Z15*1000/61</f>
        <v>98.36065573770492</v>
      </c>
      <c r="AB15" s="20">
        <v>39</v>
      </c>
      <c r="AC15" s="21"/>
      <c r="AD15" s="20"/>
      <c r="AE15" s="21"/>
      <c r="AF15" s="20"/>
      <c r="AG15" s="21"/>
      <c r="AH15" s="20">
        <v>5</v>
      </c>
      <c r="AI15" s="21">
        <f>AH15*1000/53</f>
        <v>94.33962264150944</v>
      </c>
      <c r="AJ15" s="25"/>
      <c r="AK15" s="21"/>
      <c r="AL15" s="22">
        <v>5</v>
      </c>
      <c r="AM15" s="23">
        <f t="shared" si="0"/>
        <v>963.2029238818599</v>
      </c>
      <c r="AN15" s="15">
        <v>6</v>
      </c>
    </row>
    <row r="16" spans="1:40" ht="18" customHeight="1">
      <c r="A16" s="22">
        <v>11</v>
      </c>
      <c r="B16" s="28" t="s">
        <v>24</v>
      </c>
      <c r="C16" s="24" t="s">
        <v>121</v>
      </c>
      <c r="D16" s="20"/>
      <c r="E16" s="22"/>
      <c r="F16" s="20"/>
      <c r="G16" s="22"/>
      <c r="H16" s="32"/>
      <c r="I16" s="21"/>
      <c r="J16" s="20"/>
      <c r="K16" s="22"/>
      <c r="L16" s="20"/>
      <c r="M16" s="21"/>
      <c r="N16" s="20"/>
      <c r="O16" s="22"/>
      <c r="P16" s="20"/>
      <c r="Q16" s="21"/>
      <c r="R16" s="20"/>
      <c r="S16" s="21"/>
      <c r="T16" s="20">
        <v>8</v>
      </c>
      <c r="U16" s="21">
        <f>T16*1000/45</f>
        <v>177.77777777777777</v>
      </c>
      <c r="V16" s="20">
        <v>23</v>
      </c>
      <c r="W16" s="21"/>
      <c r="X16" s="20">
        <v>5</v>
      </c>
      <c r="Y16" s="21">
        <f t="shared" si="1"/>
        <v>92.5925925925926</v>
      </c>
      <c r="Z16" s="20">
        <v>16</v>
      </c>
      <c r="AA16" s="21">
        <f>Z16*1000/61</f>
        <v>262.2950819672131</v>
      </c>
      <c r="AB16" s="20">
        <v>15</v>
      </c>
      <c r="AC16" s="21">
        <f>AB16*1000/84</f>
        <v>178.57142857142858</v>
      </c>
      <c r="AD16" s="20">
        <v>28</v>
      </c>
      <c r="AE16" s="21"/>
      <c r="AF16" s="20"/>
      <c r="AG16" s="21"/>
      <c r="AH16" s="20">
        <v>17</v>
      </c>
      <c r="AI16" s="21">
        <f>AH16*1000/53</f>
        <v>320.75471698113205</v>
      </c>
      <c r="AJ16" s="20"/>
      <c r="AK16" s="21"/>
      <c r="AL16" s="22">
        <v>5</v>
      </c>
      <c r="AM16" s="23">
        <f t="shared" si="0"/>
        <v>1031.991597890144</v>
      </c>
      <c r="AN16" s="92">
        <v>7</v>
      </c>
    </row>
    <row r="17" spans="1:40" ht="18" customHeight="1">
      <c r="A17" s="22">
        <v>12</v>
      </c>
      <c r="B17" s="28" t="s">
        <v>174</v>
      </c>
      <c r="C17" s="19">
        <v>38</v>
      </c>
      <c r="D17" s="20">
        <v>20</v>
      </c>
      <c r="E17" s="21"/>
      <c r="F17" s="20">
        <v>7</v>
      </c>
      <c r="G17" s="21">
        <f>F17*1000/54</f>
        <v>129.62962962962962</v>
      </c>
      <c r="H17" s="20">
        <v>17</v>
      </c>
      <c r="I17" s="21">
        <f>H17*1000/63</f>
        <v>269.8412698412698</v>
      </c>
      <c r="J17" s="20"/>
      <c r="K17" s="22"/>
      <c r="L17" s="20">
        <v>5</v>
      </c>
      <c r="M17" s="21">
        <f>L17*1000/24</f>
        <v>208.33333333333334</v>
      </c>
      <c r="N17" s="20"/>
      <c r="O17" s="22"/>
      <c r="P17" s="20"/>
      <c r="Q17" s="21"/>
      <c r="R17" s="20"/>
      <c r="S17" s="21"/>
      <c r="T17" s="20"/>
      <c r="U17" s="21"/>
      <c r="V17" s="20">
        <v>18</v>
      </c>
      <c r="W17" s="21">
        <f>V17*1000/54</f>
        <v>333.3333333333333</v>
      </c>
      <c r="X17" s="20"/>
      <c r="Y17" s="21"/>
      <c r="Z17" s="20"/>
      <c r="AA17" s="21"/>
      <c r="AB17" s="20"/>
      <c r="AC17" s="21"/>
      <c r="AD17" s="20">
        <v>7</v>
      </c>
      <c r="AE17" s="21">
        <f>AD17*1000/69</f>
        <v>101.44927536231884</v>
      </c>
      <c r="AF17" s="20">
        <v>13</v>
      </c>
      <c r="AG17" s="21"/>
      <c r="AH17" s="20"/>
      <c r="AI17" s="21"/>
      <c r="AJ17" s="20"/>
      <c r="AK17" s="21"/>
      <c r="AL17" s="22">
        <v>5</v>
      </c>
      <c r="AM17" s="23">
        <f t="shared" si="0"/>
        <v>1042.586841499885</v>
      </c>
      <c r="AN17" s="92">
        <v>7</v>
      </c>
    </row>
    <row r="18" spans="1:40" ht="18" customHeight="1">
      <c r="A18" s="22">
        <v>13</v>
      </c>
      <c r="B18" s="28" t="s">
        <v>20</v>
      </c>
      <c r="C18" s="24" t="s">
        <v>121</v>
      </c>
      <c r="D18" s="20">
        <v>21</v>
      </c>
      <c r="E18" s="21"/>
      <c r="F18" s="20"/>
      <c r="G18" s="22"/>
      <c r="H18" s="32"/>
      <c r="I18" s="21"/>
      <c r="J18" s="20">
        <v>23</v>
      </c>
      <c r="K18" s="21">
        <f>J18*1000/66</f>
        <v>348.4848484848485</v>
      </c>
      <c r="L18" s="20"/>
      <c r="M18" s="21"/>
      <c r="N18" s="20"/>
      <c r="O18" s="22"/>
      <c r="P18" s="20"/>
      <c r="Q18" s="21"/>
      <c r="R18" s="20"/>
      <c r="S18" s="21"/>
      <c r="T18" s="20"/>
      <c r="U18" s="21"/>
      <c r="V18" s="20">
        <v>4</v>
      </c>
      <c r="W18" s="21">
        <f>V18*1000/54</f>
        <v>74.07407407407408</v>
      </c>
      <c r="X18" s="20">
        <v>6</v>
      </c>
      <c r="Y18" s="21">
        <f>X18*1000/54</f>
        <v>111.11111111111111</v>
      </c>
      <c r="Z18" s="20">
        <v>11</v>
      </c>
      <c r="AA18" s="21">
        <f>Z18*1000/61</f>
        <v>180.327868852459</v>
      </c>
      <c r="AB18" s="20">
        <v>28</v>
      </c>
      <c r="AC18" s="21">
        <f>AB18*1000/84</f>
        <v>333.3333333333333</v>
      </c>
      <c r="AD18" s="20"/>
      <c r="AE18" s="21"/>
      <c r="AF18" s="20"/>
      <c r="AG18" s="21"/>
      <c r="AH18" s="20">
        <v>25</v>
      </c>
      <c r="AI18" s="21"/>
      <c r="AJ18" s="20"/>
      <c r="AK18" s="21"/>
      <c r="AL18" s="22">
        <v>5</v>
      </c>
      <c r="AM18" s="23">
        <f t="shared" si="0"/>
        <v>1047.331235855826</v>
      </c>
      <c r="AN18" s="92">
        <v>7</v>
      </c>
    </row>
    <row r="19" spans="1:40" ht="18" customHeight="1">
      <c r="A19" s="22">
        <v>14</v>
      </c>
      <c r="B19" s="28" t="s">
        <v>19</v>
      </c>
      <c r="C19" s="19" t="s">
        <v>121</v>
      </c>
      <c r="D19" s="20"/>
      <c r="E19" s="22"/>
      <c r="F19" s="20">
        <v>27</v>
      </c>
      <c r="G19" s="21"/>
      <c r="H19" s="32"/>
      <c r="I19" s="21"/>
      <c r="J19" s="20">
        <v>12</v>
      </c>
      <c r="K19" s="21">
        <f>J19*1000/66</f>
        <v>181.8181818181818</v>
      </c>
      <c r="L19" s="20"/>
      <c r="M19" s="21"/>
      <c r="N19" s="20"/>
      <c r="O19" s="22"/>
      <c r="P19" s="20"/>
      <c r="Q19" s="21"/>
      <c r="R19" s="20"/>
      <c r="S19" s="21"/>
      <c r="T19" s="20">
        <v>7</v>
      </c>
      <c r="U19" s="21">
        <f>T19*1000/45</f>
        <v>155.55555555555554</v>
      </c>
      <c r="V19" s="20">
        <v>15</v>
      </c>
      <c r="W19" s="21">
        <f>V19*1000/54</f>
        <v>277.77777777777777</v>
      </c>
      <c r="X19" s="20"/>
      <c r="Y19" s="21"/>
      <c r="Z19" s="20">
        <v>15</v>
      </c>
      <c r="AA19" s="21">
        <f>Z19*1000/61</f>
        <v>245.9016393442623</v>
      </c>
      <c r="AB19" s="20"/>
      <c r="AC19" s="21"/>
      <c r="AD19" s="20"/>
      <c r="AE19" s="21"/>
      <c r="AF19" s="20"/>
      <c r="AG19" s="21"/>
      <c r="AH19" s="20">
        <v>11</v>
      </c>
      <c r="AI19" s="21">
        <f>AH19*1000/53</f>
        <v>207.54716981132074</v>
      </c>
      <c r="AJ19" s="20"/>
      <c r="AK19" s="21"/>
      <c r="AL19" s="22">
        <v>5</v>
      </c>
      <c r="AM19" s="23">
        <f t="shared" si="0"/>
        <v>1068.6003243070982</v>
      </c>
      <c r="AN19" s="92">
        <v>6</v>
      </c>
    </row>
    <row r="20" spans="1:39" ht="18" customHeight="1">
      <c r="A20" s="22">
        <v>15</v>
      </c>
      <c r="B20" s="29" t="s">
        <v>87</v>
      </c>
      <c r="C20" s="24" t="s">
        <v>121</v>
      </c>
      <c r="D20" s="20">
        <v>6</v>
      </c>
      <c r="E20" s="21">
        <f>D20*1000/56</f>
        <v>107.14285714285714</v>
      </c>
      <c r="F20" s="20"/>
      <c r="G20" s="22"/>
      <c r="H20" s="32">
        <v>6</v>
      </c>
      <c r="I20" s="21">
        <f>H20*1000/63</f>
        <v>95.23809523809524</v>
      </c>
      <c r="J20" s="20"/>
      <c r="K20" s="22"/>
      <c r="L20" s="20"/>
      <c r="M20" s="21"/>
      <c r="N20" s="20">
        <v>18</v>
      </c>
      <c r="O20" s="21">
        <f>N20*1000/41</f>
        <v>439.0243902439024</v>
      </c>
      <c r="P20" s="20"/>
      <c r="Q20" s="21"/>
      <c r="R20" s="20"/>
      <c r="S20" s="21"/>
      <c r="T20" s="20">
        <v>18</v>
      </c>
      <c r="U20" s="21">
        <f>T20*1000/45</f>
        <v>400</v>
      </c>
      <c r="V20" s="20"/>
      <c r="W20" s="22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>
        <v>1</v>
      </c>
      <c r="AK20" s="21">
        <f>AJ20*1000/31</f>
        <v>32.25806451612903</v>
      </c>
      <c r="AL20" s="22">
        <v>5</v>
      </c>
      <c r="AM20" s="23">
        <f t="shared" si="0"/>
        <v>1073.6634071409837</v>
      </c>
    </row>
    <row r="21" spans="1:40" ht="18" customHeight="1">
      <c r="A21" s="22">
        <v>16</v>
      </c>
      <c r="B21" s="31" t="s">
        <v>18</v>
      </c>
      <c r="C21" s="19" t="s">
        <v>121</v>
      </c>
      <c r="D21" s="20">
        <v>4</v>
      </c>
      <c r="E21" s="21">
        <f>D21*1000/56</f>
        <v>71.42857142857143</v>
      </c>
      <c r="F21" s="20">
        <v>13</v>
      </c>
      <c r="G21" s="21">
        <f>F21*1000/54</f>
        <v>240.74074074074073</v>
      </c>
      <c r="H21" s="20"/>
      <c r="I21" s="21"/>
      <c r="J21" s="20"/>
      <c r="K21" s="22"/>
      <c r="L21" s="20"/>
      <c r="M21" s="21"/>
      <c r="N21" s="20"/>
      <c r="O21" s="22"/>
      <c r="P21" s="20"/>
      <c r="Q21" s="21"/>
      <c r="R21" s="20"/>
      <c r="S21" s="21"/>
      <c r="T21" s="20">
        <v>13</v>
      </c>
      <c r="U21" s="21">
        <f>T21*1000/45</f>
        <v>288.8888888888889</v>
      </c>
      <c r="V21" s="20"/>
      <c r="W21" s="22"/>
      <c r="X21" s="20"/>
      <c r="Y21" s="21"/>
      <c r="Z21" s="20">
        <v>27</v>
      </c>
      <c r="AA21" s="21"/>
      <c r="AB21" s="20">
        <v>38</v>
      </c>
      <c r="AC21" s="21"/>
      <c r="AD21" s="20">
        <v>25</v>
      </c>
      <c r="AE21" s="21">
        <f>AD21*1000/69</f>
        <v>362.3188405797101</v>
      </c>
      <c r="AF21" s="20"/>
      <c r="AG21" s="21"/>
      <c r="AH21" s="20">
        <v>9</v>
      </c>
      <c r="AI21" s="21">
        <f>AH21*1000/53</f>
        <v>169.81132075471697</v>
      </c>
      <c r="AJ21" s="20"/>
      <c r="AK21" s="21"/>
      <c r="AL21" s="22">
        <v>5</v>
      </c>
      <c r="AM21" s="23">
        <f t="shared" si="0"/>
        <v>1133.1883623926283</v>
      </c>
      <c r="AN21">
        <v>7</v>
      </c>
    </row>
    <row r="22" spans="1:40" ht="18" customHeight="1">
      <c r="A22" s="22">
        <v>17</v>
      </c>
      <c r="B22" s="28" t="s">
        <v>17</v>
      </c>
      <c r="C22" s="24" t="s">
        <v>121</v>
      </c>
      <c r="D22" s="20">
        <v>25</v>
      </c>
      <c r="E22" s="21"/>
      <c r="F22" s="20">
        <v>21</v>
      </c>
      <c r="G22" s="21">
        <f>F22*1000/54</f>
        <v>388.8888888888889</v>
      </c>
      <c r="H22" s="20"/>
      <c r="I22" s="21"/>
      <c r="J22" s="20">
        <v>9</v>
      </c>
      <c r="K22" s="21">
        <f>J22*1000/66</f>
        <v>136.36363636363637</v>
      </c>
      <c r="L22" s="20"/>
      <c r="M22" s="21"/>
      <c r="N22" s="20"/>
      <c r="O22" s="22"/>
      <c r="P22" s="20"/>
      <c r="Q22" s="21"/>
      <c r="R22" s="20"/>
      <c r="S22" s="21"/>
      <c r="T22" s="20">
        <v>16</v>
      </c>
      <c r="U22" s="21">
        <f>T22*1000/45</f>
        <v>355.55555555555554</v>
      </c>
      <c r="V22" s="20"/>
      <c r="W22" s="22"/>
      <c r="X22" s="20">
        <v>1</v>
      </c>
      <c r="Y22" s="21">
        <f>X22*1000/54</f>
        <v>18.51851851851852</v>
      </c>
      <c r="Z22" s="20"/>
      <c r="AA22" s="21"/>
      <c r="AB22" s="20"/>
      <c r="AC22" s="21"/>
      <c r="AD22" s="20"/>
      <c r="AE22" s="21"/>
      <c r="AF22" s="20"/>
      <c r="AG22" s="21"/>
      <c r="AH22" s="20">
        <v>14</v>
      </c>
      <c r="AI22" s="21">
        <f>AH22*1000/53</f>
        <v>264.1509433962264</v>
      </c>
      <c r="AJ22" s="20"/>
      <c r="AK22" s="21"/>
      <c r="AL22" s="22">
        <v>5</v>
      </c>
      <c r="AM22" s="23">
        <f t="shared" si="0"/>
        <v>1163.4775427228258</v>
      </c>
      <c r="AN22">
        <v>6</v>
      </c>
    </row>
    <row r="23" spans="1:39" s="15" customFormat="1" ht="18" customHeight="1">
      <c r="A23" s="22">
        <v>18</v>
      </c>
      <c r="B23" s="28" t="s">
        <v>131</v>
      </c>
      <c r="C23" s="19" t="s">
        <v>127</v>
      </c>
      <c r="D23" s="20">
        <v>7</v>
      </c>
      <c r="E23" s="21">
        <f>D23*1000/56</f>
        <v>125</v>
      </c>
      <c r="F23" s="25"/>
      <c r="G23" s="21"/>
      <c r="H23" s="20">
        <v>26</v>
      </c>
      <c r="I23" s="21">
        <f>H23*1000/63</f>
        <v>412.6984126984127</v>
      </c>
      <c r="J23" s="20"/>
      <c r="K23" s="21"/>
      <c r="L23" s="20"/>
      <c r="M23" s="21"/>
      <c r="N23" s="25">
        <v>11</v>
      </c>
      <c r="O23" s="21">
        <f>N23*1000/41</f>
        <v>268.2926829268293</v>
      </c>
      <c r="P23" s="20"/>
      <c r="Q23" s="21"/>
      <c r="R23" s="20">
        <v>11</v>
      </c>
      <c r="S23" s="21">
        <f>R23*1000/43</f>
        <v>255.8139534883721</v>
      </c>
      <c r="T23" s="20"/>
      <c r="U23" s="21"/>
      <c r="V23" s="20"/>
      <c r="W23" s="21"/>
      <c r="X23" s="20"/>
      <c r="Y23" s="21"/>
      <c r="Z23" s="20"/>
      <c r="AA23" s="21"/>
      <c r="AB23" s="20">
        <v>11</v>
      </c>
      <c r="AC23" s="21">
        <f>AB23*1000/84</f>
        <v>130.95238095238096</v>
      </c>
      <c r="AD23" s="20"/>
      <c r="AE23" s="21"/>
      <c r="AF23" s="20"/>
      <c r="AG23" s="21"/>
      <c r="AH23" s="20"/>
      <c r="AI23" s="21"/>
      <c r="AJ23" s="25"/>
      <c r="AK23" s="21"/>
      <c r="AL23" s="22">
        <v>5</v>
      </c>
      <c r="AM23" s="23">
        <f t="shared" si="0"/>
        <v>1192.757430065995</v>
      </c>
    </row>
    <row r="24" spans="1:40" ht="18" customHeight="1">
      <c r="A24" s="22">
        <v>19</v>
      </c>
      <c r="B24" s="28" t="s">
        <v>175</v>
      </c>
      <c r="C24" s="19" t="s">
        <v>127</v>
      </c>
      <c r="D24" s="20">
        <v>12</v>
      </c>
      <c r="E24" s="21">
        <f>D24*1000/56</f>
        <v>214.28571428571428</v>
      </c>
      <c r="F24" s="20"/>
      <c r="G24" s="22"/>
      <c r="H24" s="20"/>
      <c r="I24" s="21"/>
      <c r="J24" s="20">
        <v>27</v>
      </c>
      <c r="K24" s="21"/>
      <c r="L24" s="20">
        <v>8</v>
      </c>
      <c r="M24" s="21">
        <f>L24*1000/24</f>
        <v>333.3333333333333</v>
      </c>
      <c r="N24" s="20"/>
      <c r="O24" s="22"/>
      <c r="P24" s="20"/>
      <c r="Q24" s="21"/>
      <c r="R24" s="20">
        <v>3</v>
      </c>
      <c r="S24" s="21">
        <f>R24*1000/43</f>
        <v>69.76744186046511</v>
      </c>
      <c r="T24" s="20"/>
      <c r="U24" s="21"/>
      <c r="V24" s="20"/>
      <c r="W24" s="22"/>
      <c r="X24" s="20"/>
      <c r="Y24" s="21"/>
      <c r="Z24" s="20">
        <v>25</v>
      </c>
      <c r="AA24" s="21"/>
      <c r="AB24" s="20">
        <v>27</v>
      </c>
      <c r="AC24" s="21">
        <f>AB24*1000/84</f>
        <v>321.42857142857144</v>
      </c>
      <c r="AD24" s="20">
        <v>30</v>
      </c>
      <c r="AE24" s="21"/>
      <c r="AF24" s="20"/>
      <c r="AG24" s="21"/>
      <c r="AH24" s="20">
        <v>16</v>
      </c>
      <c r="AI24" s="21">
        <f>AH24*1000/53</f>
        <v>301.8867924528302</v>
      </c>
      <c r="AJ24" s="20"/>
      <c r="AK24" s="21"/>
      <c r="AL24" s="22">
        <v>5</v>
      </c>
      <c r="AM24" s="23">
        <f t="shared" si="0"/>
        <v>1240.7018533609144</v>
      </c>
      <c r="AN24" s="92">
        <v>8</v>
      </c>
    </row>
    <row r="25" spans="1:40" ht="18" customHeight="1">
      <c r="A25" s="22">
        <v>20</v>
      </c>
      <c r="B25" s="28" t="s">
        <v>138</v>
      </c>
      <c r="C25" s="19" t="s">
        <v>127</v>
      </c>
      <c r="D25" s="20">
        <v>28</v>
      </c>
      <c r="E25" s="21"/>
      <c r="F25" s="20"/>
      <c r="G25" s="22"/>
      <c r="H25" s="20">
        <v>3</v>
      </c>
      <c r="I25" s="21">
        <f>H25*1000/63</f>
        <v>47.61904761904762</v>
      </c>
      <c r="J25" s="20"/>
      <c r="K25" s="22"/>
      <c r="L25" s="20">
        <v>12</v>
      </c>
      <c r="M25" s="21">
        <f>L25*1000/24</f>
        <v>500</v>
      </c>
      <c r="N25" s="20">
        <v>15</v>
      </c>
      <c r="O25" s="21">
        <f>N25*1000/41</f>
        <v>365.8536585365854</v>
      </c>
      <c r="P25" s="20"/>
      <c r="Q25" s="21"/>
      <c r="R25" s="20">
        <v>7</v>
      </c>
      <c r="S25" s="21">
        <f>R25*1000/43</f>
        <v>162.7906976744186</v>
      </c>
      <c r="T25" s="20"/>
      <c r="U25" s="21"/>
      <c r="V25" s="20"/>
      <c r="W25" s="22"/>
      <c r="X25" s="20"/>
      <c r="Y25" s="21"/>
      <c r="Z25" s="20"/>
      <c r="AA25" s="21"/>
      <c r="AB25" s="20"/>
      <c r="AC25" s="21"/>
      <c r="AD25" s="20"/>
      <c r="AE25" s="21"/>
      <c r="AF25" s="20"/>
      <c r="AG25" s="21"/>
      <c r="AH25" s="20">
        <v>10</v>
      </c>
      <c r="AI25" s="21">
        <f>AH25*1000/53</f>
        <v>188.67924528301887</v>
      </c>
      <c r="AJ25" s="20"/>
      <c r="AK25" s="21"/>
      <c r="AL25" s="22">
        <v>5</v>
      </c>
      <c r="AM25" s="23">
        <f t="shared" si="0"/>
        <v>1264.9426491130705</v>
      </c>
      <c r="AN25" s="92">
        <v>6</v>
      </c>
    </row>
    <row r="26" spans="1:39" ht="18" customHeight="1">
      <c r="A26" s="22">
        <v>21</v>
      </c>
      <c r="B26" s="29" t="s">
        <v>89</v>
      </c>
      <c r="C26" s="24" t="s">
        <v>121</v>
      </c>
      <c r="D26" s="20"/>
      <c r="E26" s="21"/>
      <c r="F26" s="20">
        <v>8</v>
      </c>
      <c r="G26" s="21">
        <f>F26*1000/54</f>
        <v>148.14814814814815</v>
      </c>
      <c r="H26" s="20"/>
      <c r="I26" s="21"/>
      <c r="J26" s="20"/>
      <c r="K26" s="22"/>
      <c r="L26" s="20"/>
      <c r="M26" s="21"/>
      <c r="N26" s="20"/>
      <c r="O26" s="22"/>
      <c r="P26" s="20"/>
      <c r="Q26" s="21"/>
      <c r="R26" s="20"/>
      <c r="S26" s="21"/>
      <c r="T26" s="20">
        <v>14</v>
      </c>
      <c r="U26" s="21">
        <f>T26*1000/45</f>
        <v>311.1111111111111</v>
      </c>
      <c r="V26" s="20"/>
      <c r="W26" s="22"/>
      <c r="X26" s="20">
        <v>23</v>
      </c>
      <c r="Y26" s="21">
        <f>X26*1000/54</f>
        <v>425.9259259259259</v>
      </c>
      <c r="Z26" s="20"/>
      <c r="AA26" s="21"/>
      <c r="AB26" s="20">
        <v>30</v>
      </c>
      <c r="AC26" s="21">
        <f>AB26*1000/84</f>
        <v>357.14285714285717</v>
      </c>
      <c r="AD26" s="20">
        <v>15</v>
      </c>
      <c r="AE26" s="21">
        <f>AD26*1000/69</f>
        <v>217.3913043478261</v>
      </c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1459.7193466758683</v>
      </c>
    </row>
    <row r="27" spans="1:40" ht="18" customHeight="1">
      <c r="A27" s="22">
        <v>22</v>
      </c>
      <c r="B27" s="28" t="s">
        <v>21</v>
      </c>
      <c r="C27" s="24" t="s">
        <v>121</v>
      </c>
      <c r="D27" s="20"/>
      <c r="E27" s="22"/>
      <c r="F27" s="20"/>
      <c r="G27" s="22"/>
      <c r="H27" s="20"/>
      <c r="I27" s="21"/>
      <c r="J27" s="20"/>
      <c r="K27" s="22"/>
      <c r="L27" s="20"/>
      <c r="M27" s="21"/>
      <c r="N27" s="20"/>
      <c r="O27" s="22"/>
      <c r="P27" s="20"/>
      <c r="Q27" s="21"/>
      <c r="R27" s="20"/>
      <c r="S27" s="21"/>
      <c r="T27" s="20">
        <v>17</v>
      </c>
      <c r="U27" s="21">
        <f>T27*1000/45</f>
        <v>377.77777777777777</v>
      </c>
      <c r="V27" s="20">
        <v>25</v>
      </c>
      <c r="W27" s="21">
        <f>V27*1000/54</f>
        <v>462.962962962963</v>
      </c>
      <c r="X27" s="20">
        <v>26</v>
      </c>
      <c r="Y27" s="21"/>
      <c r="Z27" s="20">
        <v>8</v>
      </c>
      <c r="AA27" s="21">
        <f>Z27*1000/61</f>
        <v>131.14754098360655</v>
      </c>
      <c r="AB27" s="20">
        <v>33</v>
      </c>
      <c r="AC27" s="21">
        <f>AB27*1000/84</f>
        <v>392.85714285714283</v>
      </c>
      <c r="AD27" s="20"/>
      <c r="AE27" s="21"/>
      <c r="AF27" s="20"/>
      <c r="AG27" s="21"/>
      <c r="AH27" s="20">
        <v>13</v>
      </c>
      <c r="AI27" s="21">
        <f>AH27*1000/53</f>
        <v>245.28301886792454</v>
      </c>
      <c r="AJ27" s="20"/>
      <c r="AK27" s="21"/>
      <c r="AL27" s="22">
        <v>5</v>
      </c>
      <c r="AM27" s="23">
        <f t="shared" si="0"/>
        <v>1610.0284434494147</v>
      </c>
      <c r="AN27">
        <v>6</v>
      </c>
    </row>
    <row r="28" spans="1:39" s="15" customFormat="1" ht="18" customHeight="1">
      <c r="A28" s="22">
        <v>23</v>
      </c>
      <c r="B28" s="31" t="s">
        <v>146</v>
      </c>
      <c r="C28" s="24" t="s">
        <v>125</v>
      </c>
      <c r="D28" s="20"/>
      <c r="E28" s="21"/>
      <c r="F28" s="20">
        <v>4</v>
      </c>
      <c r="G28" s="21">
        <f>F28*1000/54</f>
        <v>74.07407407407408</v>
      </c>
      <c r="H28" s="20"/>
      <c r="I28" s="21"/>
      <c r="J28" s="20">
        <v>8</v>
      </c>
      <c r="K28" s="21">
        <f>J28*1000/66</f>
        <v>121.21212121212122</v>
      </c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>
        <v>4</v>
      </c>
      <c r="AC28" s="21">
        <f>AB28*1000/84</f>
        <v>47.61904761904762</v>
      </c>
      <c r="AD28" s="20">
        <v>23</v>
      </c>
      <c r="AE28" s="21">
        <f>AD28*1000/69</f>
        <v>333.3333333333333</v>
      </c>
      <c r="AF28" s="20"/>
      <c r="AG28" s="21"/>
      <c r="AH28" s="20"/>
      <c r="AI28" s="21"/>
      <c r="AJ28" s="20"/>
      <c r="AK28" s="21"/>
      <c r="AL28" s="22">
        <v>4</v>
      </c>
      <c r="AM28" s="23">
        <f t="shared" si="0"/>
        <v>576.2385762385762</v>
      </c>
    </row>
    <row r="29" spans="1:39" ht="18" customHeight="1">
      <c r="A29" s="22">
        <v>24</v>
      </c>
      <c r="B29" s="28" t="s">
        <v>176</v>
      </c>
      <c r="C29" s="24" t="s">
        <v>127</v>
      </c>
      <c r="D29" s="20"/>
      <c r="E29" s="22"/>
      <c r="F29" s="20"/>
      <c r="G29" s="22"/>
      <c r="H29" s="20"/>
      <c r="I29" s="21"/>
      <c r="J29" s="20"/>
      <c r="K29" s="22"/>
      <c r="L29" s="20"/>
      <c r="M29" s="21"/>
      <c r="N29" s="20">
        <v>2</v>
      </c>
      <c r="O29" s="21">
        <f>N29*1000/41</f>
        <v>48.78048780487805</v>
      </c>
      <c r="P29" s="20"/>
      <c r="Q29" s="21"/>
      <c r="R29" s="20">
        <v>17</v>
      </c>
      <c r="S29" s="21">
        <f>R29*1000/43</f>
        <v>395.3488372093023</v>
      </c>
      <c r="T29" s="20"/>
      <c r="U29" s="21"/>
      <c r="V29" s="20"/>
      <c r="W29" s="22"/>
      <c r="X29" s="20"/>
      <c r="Y29" s="21"/>
      <c r="Z29" s="20">
        <v>10</v>
      </c>
      <c r="AA29" s="21">
        <f>Z29*1000/61</f>
        <v>163.9344262295082</v>
      </c>
      <c r="AB29" s="20"/>
      <c r="AC29" s="21"/>
      <c r="AD29" s="20"/>
      <c r="AE29" s="21"/>
      <c r="AF29" s="20">
        <v>6</v>
      </c>
      <c r="AG29" s="21">
        <f>AF29*1000/27</f>
        <v>222.22222222222223</v>
      </c>
      <c r="AH29" s="20"/>
      <c r="AI29" s="21"/>
      <c r="AJ29" s="20"/>
      <c r="AK29" s="21"/>
      <c r="AL29" s="36">
        <v>4</v>
      </c>
      <c r="AM29" s="23">
        <f t="shared" si="0"/>
        <v>830.2859734659107</v>
      </c>
    </row>
    <row r="30" spans="1:39" ht="18" customHeight="1">
      <c r="A30" s="22">
        <v>25</v>
      </c>
      <c r="B30" s="28" t="s">
        <v>177</v>
      </c>
      <c r="C30" s="19">
        <v>38</v>
      </c>
      <c r="D30" s="20"/>
      <c r="E30" s="22"/>
      <c r="F30" s="20"/>
      <c r="G30" s="22"/>
      <c r="H30" s="20">
        <v>27</v>
      </c>
      <c r="I30" s="21">
        <f>H30*1000/63</f>
        <v>428.57142857142856</v>
      </c>
      <c r="J30" s="20">
        <v>7</v>
      </c>
      <c r="K30" s="21">
        <f>J30*1000/66</f>
        <v>106.06060606060606</v>
      </c>
      <c r="L30" s="20"/>
      <c r="M30" s="21"/>
      <c r="N30" s="20"/>
      <c r="O30" s="22"/>
      <c r="P30" s="20">
        <v>3</v>
      </c>
      <c r="Q30" s="21">
        <f>P30*1000/23</f>
        <v>130.43478260869566</v>
      </c>
      <c r="R30" s="20"/>
      <c r="S30" s="21"/>
      <c r="T30" s="20"/>
      <c r="U30" s="21"/>
      <c r="V30" s="20"/>
      <c r="W30" s="22"/>
      <c r="X30" s="20"/>
      <c r="Y30" s="21"/>
      <c r="Z30" s="20"/>
      <c r="AA30" s="21"/>
      <c r="AB30" s="20">
        <v>24</v>
      </c>
      <c r="AC30" s="21">
        <f>AB30*1000/84</f>
        <v>285.7142857142857</v>
      </c>
      <c r="AD30" s="20"/>
      <c r="AE30" s="21"/>
      <c r="AF30" s="20"/>
      <c r="AG30" s="21"/>
      <c r="AH30" s="20"/>
      <c r="AI30" s="21"/>
      <c r="AJ30" s="20"/>
      <c r="AK30" s="21"/>
      <c r="AL30" s="22">
        <v>4</v>
      </c>
      <c r="AM30" s="23">
        <f t="shared" si="0"/>
        <v>950.781102955016</v>
      </c>
    </row>
    <row r="31" spans="1:39" ht="18" customHeight="1">
      <c r="A31" s="22">
        <v>26</v>
      </c>
      <c r="B31" s="28" t="s">
        <v>223</v>
      </c>
      <c r="C31" s="24" t="s">
        <v>123</v>
      </c>
      <c r="D31" s="20"/>
      <c r="E31" s="22"/>
      <c r="F31" s="20"/>
      <c r="G31" s="22"/>
      <c r="H31" s="20">
        <v>13</v>
      </c>
      <c r="I31" s="21">
        <f>H31*1000/63</f>
        <v>206.34920634920636</v>
      </c>
      <c r="J31" s="20"/>
      <c r="K31" s="22"/>
      <c r="L31" s="20"/>
      <c r="M31" s="21"/>
      <c r="N31" s="20">
        <v>16</v>
      </c>
      <c r="O31" s="21">
        <f>N31*1000/41</f>
        <v>390.2439024390244</v>
      </c>
      <c r="P31" s="20"/>
      <c r="Q31" s="21"/>
      <c r="R31" s="20"/>
      <c r="S31" s="21"/>
      <c r="T31" s="20"/>
      <c r="U31" s="21"/>
      <c r="V31" s="20"/>
      <c r="W31" s="22"/>
      <c r="X31" s="20"/>
      <c r="Y31" s="21"/>
      <c r="Z31" s="20">
        <v>13</v>
      </c>
      <c r="AA31" s="21">
        <f>Z31*1000/61</f>
        <v>213.11475409836066</v>
      </c>
      <c r="AB31" s="20"/>
      <c r="AC31" s="21"/>
      <c r="AD31" s="20">
        <v>10</v>
      </c>
      <c r="AE31" s="21">
        <f>AD31*1000/69</f>
        <v>144.92753623188406</v>
      </c>
      <c r="AF31" s="20"/>
      <c r="AG31" s="21"/>
      <c r="AH31" s="20"/>
      <c r="AI31" s="21"/>
      <c r="AJ31" s="20"/>
      <c r="AK31" s="21"/>
      <c r="AL31" s="22">
        <v>4</v>
      </c>
      <c r="AM31" s="23">
        <f t="shared" si="0"/>
        <v>954.6353991184756</v>
      </c>
    </row>
    <row r="32" spans="1:39" ht="18" customHeight="1">
      <c r="A32" s="22">
        <v>27</v>
      </c>
      <c r="B32" s="28" t="s">
        <v>132</v>
      </c>
      <c r="C32" s="19" t="s">
        <v>123</v>
      </c>
      <c r="D32" s="20"/>
      <c r="E32" s="22"/>
      <c r="F32" s="20"/>
      <c r="G32" s="22"/>
      <c r="H32" s="20"/>
      <c r="I32" s="21"/>
      <c r="J32" s="20"/>
      <c r="K32" s="22"/>
      <c r="L32" s="20">
        <v>9</v>
      </c>
      <c r="M32" s="21">
        <f>L32*1000/24</f>
        <v>375</v>
      </c>
      <c r="N32" s="20"/>
      <c r="O32" s="22"/>
      <c r="P32" s="20"/>
      <c r="Q32" s="21"/>
      <c r="R32" s="20">
        <v>13</v>
      </c>
      <c r="S32" s="21">
        <f>R32*1000/43</f>
        <v>302.3255813953488</v>
      </c>
      <c r="T32" s="20"/>
      <c r="U32" s="21"/>
      <c r="V32" s="20"/>
      <c r="W32" s="22"/>
      <c r="X32" s="20">
        <v>3</v>
      </c>
      <c r="Y32" s="21">
        <f>X32*1000/54</f>
        <v>55.55555555555556</v>
      </c>
      <c r="Z32" s="20">
        <v>17</v>
      </c>
      <c r="AA32" s="21">
        <f>Z32*1000/61</f>
        <v>278.6885245901639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4</v>
      </c>
      <c r="AM32" s="23">
        <f t="shared" si="0"/>
        <v>1011.5696615410682</v>
      </c>
    </row>
    <row r="33" spans="1:39" s="15" customFormat="1" ht="18" customHeight="1">
      <c r="A33" s="22">
        <v>28</v>
      </c>
      <c r="B33" s="28" t="s">
        <v>28</v>
      </c>
      <c r="C33" s="24" t="s">
        <v>121</v>
      </c>
      <c r="D33" s="20">
        <v>16</v>
      </c>
      <c r="E33" s="21">
        <f>D33*1000/56</f>
        <v>285.7142857142857</v>
      </c>
      <c r="F33" s="20">
        <v>20</v>
      </c>
      <c r="G33" s="21">
        <f>F33*1000/54</f>
        <v>370.3703703703704</v>
      </c>
      <c r="H33" s="20"/>
      <c r="I33" s="21"/>
      <c r="J33" s="20">
        <v>14</v>
      </c>
      <c r="K33" s="21">
        <f>J33*1000/66</f>
        <v>212.12121212121212</v>
      </c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>
        <v>8</v>
      </c>
      <c r="W33" s="21">
        <f>V33*1000/54</f>
        <v>148.14814814814815</v>
      </c>
      <c r="X33" s="20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2">
        <v>4</v>
      </c>
      <c r="AM33" s="23">
        <f t="shared" si="0"/>
        <v>1016.3540163540164</v>
      </c>
    </row>
    <row r="34" spans="1:39" s="15" customFormat="1" ht="18" customHeight="1">
      <c r="A34" s="22">
        <v>29</v>
      </c>
      <c r="B34" s="37" t="s">
        <v>90</v>
      </c>
      <c r="C34" s="24" t="s">
        <v>121</v>
      </c>
      <c r="D34" s="20"/>
      <c r="E34" s="21"/>
      <c r="F34" s="20">
        <v>16</v>
      </c>
      <c r="G34" s="21">
        <f>F34*1000/54</f>
        <v>296.2962962962963</v>
      </c>
      <c r="H34" s="20"/>
      <c r="I34" s="21"/>
      <c r="J34" s="20">
        <v>24</v>
      </c>
      <c r="K34" s="21">
        <f>J34*1000/66</f>
        <v>363.6363636363636</v>
      </c>
      <c r="L34" s="20"/>
      <c r="M34" s="21"/>
      <c r="N34" s="20"/>
      <c r="O34" s="21"/>
      <c r="P34" s="20"/>
      <c r="Q34" s="21"/>
      <c r="R34" s="20"/>
      <c r="S34" s="21"/>
      <c r="T34" s="20">
        <v>15</v>
      </c>
      <c r="U34" s="21">
        <f>T34*1000/45</f>
        <v>333.3333333333333</v>
      </c>
      <c r="V34" s="20"/>
      <c r="W34" s="21"/>
      <c r="X34" s="20"/>
      <c r="Y34" s="21"/>
      <c r="Z34" s="20">
        <v>3</v>
      </c>
      <c r="AA34" s="21">
        <f>Z34*1000/61</f>
        <v>49.18032786885246</v>
      </c>
      <c r="AB34" s="20"/>
      <c r="AC34" s="21"/>
      <c r="AD34" s="20"/>
      <c r="AE34" s="21"/>
      <c r="AF34" s="20"/>
      <c r="AG34" s="21"/>
      <c r="AH34" s="20"/>
      <c r="AI34" s="21"/>
      <c r="AJ34" s="20"/>
      <c r="AK34" s="21"/>
      <c r="AL34" s="22">
        <v>4</v>
      </c>
      <c r="AM34" s="23">
        <f t="shared" si="0"/>
        <v>1042.4463211348457</v>
      </c>
    </row>
    <row r="35" spans="1:39" s="15" customFormat="1" ht="18" customHeight="1">
      <c r="A35" s="22">
        <v>30</v>
      </c>
      <c r="B35" s="28" t="s">
        <v>136</v>
      </c>
      <c r="C35" s="19">
        <v>38</v>
      </c>
      <c r="D35" s="20">
        <v>23</v>
      </c>
      <c r="E35" s="21">
        <f>D35*1000/56</f>
        <v>410.7142857142857</v>
      </c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0">
        <v>5</v>
      </c>
      <c r="Q35" s="21">
        <f>P35*1000/23</f>
        <v>217.3913043478261</v>
      </c>
      <c r="R35" s="20"/>
      <c r="S35" s="21"/>
      <c r="T35" s="20"/>
      <c r="U35" s="21"/>
      <c r="V35" s="20">
        <v>9</v>
      </c>
      <c r="W35" s="21">
        <f>V35*1000/54</f>
        <v>166.66666666666666</v>
      </c>
      <c r="X35" s="20"/>
      <c r="Y35" s="21"/>
      <c r="Z35" s="20"/>
      <c r="AA35" s="21"/>
      <c r="AB35" s="20"/>
      <c r="AC35" s="21"/>
      <c r="AD35" s="20">
        <v>22</v>
      </c>
      <c r="AE35" s="21">
        <f>AD35*1000/69</f>
        <v>318.84057971014494</v>
      </c>
      <c r="AF35" s="20"/>
      <c r="AG35" s="21"/>
      <c r="AH35" s="20"/>
      <c r="AI35" s="21"/>
      <c r="AJ35" s="20"/>
      <c r="AK35" s="21"/>
      <c r="AL35" s="22">
        <v>4</v>
      </c>
      <c r="AM35" s="23">
        <f t="shared" si="0"/>
        <v>1113.6128364389233</v>
      </c>
    </row>
    <row r="36" spans="1:39" ht="18" customHeight="1">
      <c r="A36" s="22">
        <v>31</v>
      </c>
      <c r="B36" s="29" t="s">
        <v>27</v>
      </c>
      <c r="C36" s="24" t="s">
        <v>121</v>
      </c>
      <c r="D36" s="20"/>
      <c r="E36" s="21"/>
      <c r="F36" s="20"/>
      <c r="G36" s="22"/>
      <c r="H36" s="20"/>
      <c r="I36" s="21"/>
      <c r="J36" s="20"/>
      <c r="K36" s="22"/>
      <c r="L36" s="20"/>
      <c r="M36" s="21"/>
      <c r="N36" s="20"/>
      <c r="O36" s="22"/>
      <c r="P36" s="20"/>
      <c r="Q36" s="21"/>
      <c r="R36" s="20"/>
      <c r="S36" s="21"/>
      <c r="T36" s="20"/>
      <c r="U36" s="21"/>
      <c r="V36" s="20"/>
      <c r="W36" s="22"/>
      <c r="X36" s="20">
        <v>17</v>
      </c>
      <c r="Y36" s="21">
        <f>X36*1000/54</f>
        <v>314.81481481481484</v>
      </c>
      <c r="Z36" s="20"/>
      <c r="AA36" s="21"/>
      <c r="AB36" s="20">
        <v>22</v>
      </c>
      <c r="AC36" s="21">
        <f>AB36*1000/84</f>
        <v>261.9047619047619</v>
      </c>
      <c r="AD36" s="20">
        <v>16</v>
      </c>
      <c r="AE36" s="21">
        <f>AD36*1000/69</f>
        <v>231.8840579710145</v>
      </c>
      <c r="AF36" s="20"/>
      <c r="AG36" s="21"/>
      <c r="AH36" s="20">
        <v>20</v>
      </c>
      <c r="AI36" s="21">
        <f>AH36*1000/53</f>
        <v>377.35849056603774</v>
      </c>
      <c r="AJ36" s="20"/>
      <c r="AK36" s="21"/>
      <c r="AL36" s="22">
        <v>4</v>
      </c>
      <c r="AM36" s="23">
        <f t="shared" si="0"/>
        <v>1185.962125256629</v>
      </c>
    </row>
    <row r="37" spans="1:39" s="15" customFormat="1" ht="18" customHeight="1">
      <c r="A37" s="22">
        <v>32</v>
      </c>
      <c r="B37" s="28" t="s">
        <v>31</v>
      </c>
      <c r="C37" s="24" t="s">
        <v>121</v>
      </c>
      <c r="D37" s="20">
        <v>17</v>
      </c>
      <c r="E37" s="21">
        <f>D37*1000/56</f>
        <v>303.57142857142856</v>
      </c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>
        <v>27</v>
      </c>
      <c r="W37" s="21">
        <f>V37*1000/54</f>
        <v>500</v>
      </c>
      <c r="X37" s="20"/>
      <c r="Y37" s="21"/>
      <c r="Z37" s="20">
        <v>7</v>
      </c>
      <c r="AA37" s="21">
        <f>Z37*1000/61</f>
        <v>114.75409836065573</v>
      </c>
      <c r="AB37" s="20"/>
      <c r="AC37" s="21"/>
      <c r="AD37" s="20">
        <v>20</v>
      </c>
      <c r="AE37" s="21">
        <f>AD37*1000/69</f>
        <v>289.8550724637681</v>
      </c>
      <c r="AF37" s="20"/>
      <c r="AG37" s="21"/>
      <c r="AH37" s="20"/>
      <c r="AI37" s="21"/>
      <c r="AJ37" s="20"/>
      <c r="AK37" s="21"/>
      <c r="AL37" s="22">
        <v>4</v>
      </c>
      <c r="AM37" s="23">
        <f t="shared" si="0"/>
        <v>1208.1805993958524</v>
      </c>
    </row>
    <row r="38" spans="1:39" ht="18" customHeight="1">
      <c r="A38" s="22">
        <v>33</v>
      </c>
      <c r="B38" s="28" t="s">
        <v>178</v>
      </c>
      <c r="C38" s="24" t="s">
        <v>121</v>
      </c>
      <c r="D38" s="20"/>
      <c r="E38" s="22"/>
      <c r="F38" s="20"/>
      <c r="G38" s="22"/>
      <c r="H38" s="20"/>
      <c r="I38" s="21"/>
      <c r="J38" s="20"/>
      <c r="K38" s="22"/>
      <c r="L38" s="20"/>
      <c r="M38" s="21"/>
      <c r="N38" s="20"/>
      <c r="O38" s="22"/>
      <c r="P38" s="20"/>
      <c r="Q38" s="21"/>
      <c r="R38" s="20"/>
      <c r="S38" s="21"/>
      <c r="T38" s="20">
        <v>11</v>
      </c>
      <c r="U38" s="21">
        <f>T38*1000/45</f>
        <v>244.44444444444446</v>
      </c>
      <c r="V38" s="20">
        <v>19</v>
      </c>
      <c r="W38" s="21">
        <f>V38*1000/54</f>
        <v>351.85185185185185</v>
      </c>
      <c r="X38" s="20">
        <v>25</v>
      </c>
      <c r="Y38" s="21">
        <f>X38*1000/54</f>
        <v>462.962962962963</v>
      </c>
      <c r="Z38" s="20"/>
      <c r="AA38" s="21"/>
      <c r="AB38" s="20"/>
      <c r="AC38" s="21"/>
      <c r="AD38" s="20">
        <v>14</v>
      </c>
      <c r="AE38" s="21">
        <f>AD38*1000/69</f>
        <v>202.8985507246377</v>
      </c>
      <c r="AF38" s="20"/>
      <c r="AG38" s="21"/>
      <c r="AH38" s="20"/>
      <c r="AI38" s="21"/>
      <c r="AJ38" s="20"/>
      <c r="AK38" s="21"/>
      <c r="AL38" s="22">
        <v>4</v>
      </c>
      <c r="AM38" s="23">
        <f t="shared" si="0"/>
        <v>1262.157809983897</v>
      </c>
    </row>
    <row r="39" spans="1:39" ht="18" customHeight="1">
      <c r="A39" s="22">
        <v>34</v>
      </c>
      <c r="B39" s="37" t="s">
        <v>25</v>
      </c>
      <c r="C39" s="24" t="s">
        <v>121</v>
      </c>
      <c r="D39" s="20"/>
      <c r="E39" s="22"/>
      <c r="F39" s="20">
        <v>26</v>
      </c>
      <c r="G39" s="21">
        <f>F39*1000/54</f>
        <v>481.48148148148147</v>
      </c>
      <c r="H39" s="20"/>
      <c r="I39" s="21"/>
      <c r="J39" s="20">
        <v>1</v>
      </c>
      <c r="K39" s="21">
        <f>J39*1000/66</f>
        <v>15.151515151515152</v>
      </c>
      <c r="L39" s="20"/>
      <c r="M39" s="21"/>
      <c r="N39" s="20"/>
      <c r="O39" s="22"/>
      <c r="P39" s="20"/>
      <c r="Q39" s="21"/>
      <c r="R39" s="20"/>
      <c r="S39" s="21"/>
      <c r="T39" s="20"/>
      <c r="U39" s="21"/>
      <c r="V39" s="20">
        <v>21</v>
      </c>
      <c r="W39" s="21">
        <f>V39*1000/54</f>
        <v>388.8888888888889</v>
      </c>
      <c r="X39" s="20"/>
      <c r="Y39" s="21"/>
      <c r="Z39" s="20">
        <v>28</v>
      </c>
      <c r="AA39" s="21">
        <f>Z39*1000/61</f>
        <v>459.0163934426229</v>
      </c>
      <c r="AB39" s="20"/>
      <c r="AC39" s="21"/>
      <c r="AD39" s="20"/>
      <c r="AE39" s="21"/>
      <c r="AF39" s="20"/>
      <c r="AG39" s="21"/>
      <c r="AH39" s="20"/>
      <c r="AI39" s="21"/>
      <c r="AJ39" s="20"/>
      <c r="AK39" s="21"/>
      <c r="AL39" s="22">
        <v>4</v>
      </c>
      <c r="AM39" s="23">
        <f t="shared" si="0"/>
        <v>1344.5382789645084</v>
      </c>
    </row>
    <row r="40" spans="1:39" ht="18" customHeight="1">
      <c r="A40" s="22">
        <v>35</v>
      </c>
      <c r="B40" s="28" t="s">
        <v>47</v>
      </c>
      <c r="C40" s="24" t="s">
        <v>121</v>
      </c>
      <c r="D40" s="20">
        <v>9</v>
      </c>
      <c r="E40" s="21">
        <f>D40*1000/56</f>
        <v>160.71428571428572</v>
      </c>
      <c r="F40" s="20"/>
      <c r="G40" s="22"/>
      <c r="H40" s="20"/>
      <c r="I40" s="21"/>
      <c r="J40" s="20"/>
      <c r="K40" s="22"/>
      <c r="L40" s="20"/>
      <c r="M40" s="21"/>
      <c r="N40" s="20"/>
      <c r="O40" s="22"/>
      <c r="P40" s="20"/>
      <c r="Q40" s="21"/>
      <c r="R40" s="20"/>
      <c r="S40" s="21"/>
      <c r="T40" s="20"/>
      <c r="U40" s="21"/>
      <c r="V40" s="20"/>
      <c r="W40" s="22"/>
      <c r="X40" s="20"/>
      <c r="Y40" s="21"/>
      <c r="Z40" s="20"/>
      <c r="AA40" s="21"/>
      <c r="AB40" s="20"/>
      <c r="AC40" s="21"/>
      <c r="AD40" s="20">
        <v>1</v>
      </c>
      <c r="AE40" s="21">
        <f>AD40*1000/69</f>
        <v>14.492753623188406</v>
      </c>
      <c r="AF40" s="20">
        <v>2</v>
      </c>
      <c r="AG40" s="21">
        <f>AF40*1000/27</f>
        <v>74.07407407407408</v>
      </c>
      <c r="AH40" s="20"/>
      <c r="AI40" s="21"/>
      <c r="AJ40" s="20"/>
      <c r="AK40" s="21"/>
      <c r="AL40" s="22">
        <v>3</v>
      </c>
      <c r="AM40" s="23">
        <f t="shared" si="0"/>
        <v>249.2811134115482</v>
      </c>
    </row>
    <row r="41" spans="1:39" ht="18" customHeight="1">
      <c r="A41" s="22">
        <v>36</v>
      </c>
      <c r="B41" s="28" t="s">
        <v>130</v>
      </c>
      <c r="C41" s="24" t="s">
        <v>125</v>
      </c>
      <c r="D41" s="20"/>
      <c r="E41" s="22"/>
      <c r="F41" s="20"/>
      <c r="G41" s="22"/>
      <c r="H41" s="20"/>
      <c r="I41" s="21"/>
      <c r="J41" s="20">
        <v>5</v>
      </c>
      <c r="K41" s="21">
        <f>J41*1000/66</f>
        <v>75.75757575757575</v>
      </c>
      <c r="L41" s="20"/>
      <c r="M41" s="21"/>
      <c r="N41" s="20"/>
      <c r="O41" s="22"/>
      <c r="P41" s="20"/>
      <c r="Q41" s="21"/>
      <c r="R41" s="20"/>
      <c r="S41" s="21"/>
      <c r="T41" s="20"/>
      <c r="U41" s="21"/>
      <c r="V41" s="20"/>
      <c r="W41" s="22"/>
      <c r="X41" s="20">
        <v>18</v>
      </c>
      <c r="Y41" s="21">
        <f>X41*1000/54</f>
        <v>333.3333333333333</v>
      </c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20">
        <v>3</v>
      </c>
      <c r="AK41" s="21">
        <f>AJ41*1000/31</f>
        <v>96.7741935483871</v>
      </c>
      <c r="AL41" s="22">
        <v>3</v>
      </c>
      <c r="AM41" s="23">
        <f t="shared" si="0"/>
        <v>505.8651026392962</v>
      </c>
    </row>
    <row r="42" spans="1:39" s="15" customFormat="1" ht="18" customHeight="1">
      <c r="A42" s="22">
        <v>37</v>
      </c>
      <c r="B42" s="28" t="s">
        <v>179</v>
      </c>
      <c r="C42" s="19" t="s">
        <v>127</v>
      </c>
      <c r="D42" s="20"/>
      <c r="E42" s="21"/>
      <c r="F42" s="20"/>
      <c r="G42" s="21"/>
      <c r="H42" s="20"/>
      <c r="I42" s="21"/>
      <c r="J42" s="20">
        <v>11</v>
      </c>
      <c r="K42" s="21">
        <f>J42*1000/66</f>
        <v>166.66666666666666</v>
      </c>
      <c r="L42" s="20"/>
      <c r="M42" s="21"/>
      <c r="N42" s="20">
        <v>10</v>
      </c>
      <c r="O42" s="21">
        <f>N42*1000/41</f>
        <v>243.90243902439025</v>
      </c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>
        <v>5</v>
      </c>
      <c r="AG42" s="21">
        <f>AF42*1000/27</f>
        <v>185.1851851851852</v>
      </c>
      <c r="AH42" s="20"/>
      <c r="AI42" s="21"/>
      <c r="AJ42" s="20"/>
      <c r="AK42" s="21"/>
      <c r="AL42" s="22">
        <v>3</v>
      </c>
      <c r="AM42" s="23">
        <f t="shared" si="0"/>
        <v>595.7542908762421</v>
      </c>
    </row>
    <row r="43" spans="1:39" ht="18" customHeight="1">
      <c r="A43" s="22">
        <v>38</v>
      </c>
      <c r="B43" s="29" t="s">
        <v>180</v>
      </c>
      <c r="C43" s="24" t="s">
        <v>121</v>
      </c>
      <c r="D43" s="20"/>
      <c r="E43" s="22"/>
      <c r="F43" s="20">
        <v>10</v>
      </c>
      <c r="G43" s="21">
        <f>F43*1000/54</f>
        <v>185.1851851851852</v>
      </c>
      <c r="H43" s="20"/>
      <c r="I43" s="21"/>
      <c r="J43" s="20">
        <v>10</v>
      </c>
      <c r="K43" s="21">
        <f>J43*1000/66</f>
        <v>151.5151515151515</v>
      </c>
      <c r="L43" s="20"/>
      <c r="M43" s="21"/>
      <c r="N43" s="20"/>
      <c r="O43" s="22"/>
      <c r="P43" s="20"/>
      <c r="Q43" s="21"/>
      <c r="R43" s="20"/>
      <c r="S43" s="21"/>
      <c r="T43" s="20"/>
      <c r="U43" s="21"/>
      <c r="V43" s="20"/>
      <c r="W43" s="22"/>
      <c r="X43" s="20"/>
      <c r="Y43" s="21"/>
      <c r="Z43" s="20"/>
      <c r="AA43" s="21"/>
      <c r="AB43" s="20">
        <v>23</v>
      </c>
      <c r="AC43" s="21">
        <f>AB43*1000/84</f>
        <v>273.8095238095238</v>
      </c>
      <c r="AD43" s="20"/>
      <c r="AE43" s="21"/>
      <c r="AF43" s="20"/>
      <c r="AG43" s="21"/>
      <c r="AH43" s="20"/>
      <c r="AI43" s="21"/>
      <c r="AJ43" s="20"/>
      <c r="AK43" s="21"/>
      <c r="AL43" s="22">
        <v>3</v>
      </c>
      <c r="AM43" s="23">
        <f t="shared" si="0"/>
        <v>610.5098605098606</v>
      </c>
    </row>
    <row r="44" spans="1:39" ht="18" customHeight="1">
      <c r="A44" s="22">
        <v>39</v>
      </c>
      <c r="B44" s="28" t="s">
        <v>181</v>
      </c>
      <c r="C44" s="24" t="s">
        <v>123</v>
      </c>
      <c r="D44" s="20"/>
      <c r="E44" s="22"/>
      <c r="F44" s="20"/>
      <c r="G44" s="22"/>
      <c r="H44" s="20">
        <v>21</v>
      </c>
      <c r="I44" s="21">
        <f>H44*1000/63</f>
        <v>333.3333333333333</v>
      </c>
      <c r="J44" s="20"/>
      <c r="K44" s="22"/>
      <c r="L44" s="20"/>
      <c r="M44" s="21"/>
      <c r="N44" s="20"/>
      <c r="O44" s="22"/>
      <c r="P44" s="20"/>
      <c r="Q44" s="21"/>
      <c r="R44" s="20">
        <v>5</v>
      </c>
      <c r="S44" s="21">
        <f>R44*1000/43</f>
        <v>116.27906976744185</v>
      </c>
      <c r="T44" s="20"/>
      <c r="U44" s="21"/>
      <c r="V44" s="20"/>
      <c r="W44" s="22"/>
      <c r="X44" s="20"/>
      <c r="Y44" s="21"/>
      <c r="Z44" s="20"/>
      <c r="AA44" s="21"/>
      <c r="AB44" s="20"/>
      <c r="AC44" s="21"/>
      <c r="AD44" s="20">
        <v>12</v>
      </c>
      <c r="AE44" s="21">
        <f>AD44*1000/69</f>
        <v>173.91304347826087</v>
      </c>
      <c r="AF44" s="20"/>
      <c r="AG44" s="21"/>
      <c r="AH44" s="20"/>
      <c r="AI44" s="21"/>
      <c r="AJ44" s="20"/>
      <c r="AK44" s="21"/>
      <c r="AL44" s="22">
        <v>3</v>
      </c>
      <c r="AM44" s="23">
        <f t="shared" si="0"/>
        <v>623.525446579036</v>
      </c>
    </row>
    <row r="45" spans="1:39" s="15" customFormat="1" ht="18" customHeight="1">
      <c r="A45" s="22">
        <v>40</v>
      </c>
      <c r="B45" s="28" t="s">
        <v>59</v>
      </c>
      <c r="C45" s="24" t="s">
        <v>121</v>
      </c>
      <c r="D45" s="20"/>
      <c r="E45" s="21"/>
      <c r="F45" s="20"/>
      <c r="G45" s="21"/>
      <c r="H45" s="20">
        <v>15</v>
      </c>
      <c r="I45" s="21">
        <f>H45*1000/63</f>
        <v>238.0952380952381</v>
      </c>
      <c r="J45" s="20"/>
      <c r="K45" s="21"/>
      <c r="L45" s="20"/>
      <c r="M45" s="21"/>
      <c r="N45" s="20">
        <v>4</v>
      </c>
      <c r="O45" s="21">
        <f>N45*1000/41</f>
        <v>97.5609756097561</v>
      </c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>
        <v>21</v>
      </c>
      <c r="AA45" s="21">
        <f>Z45*1000/61</f>
        <v>344.26229508196724</v>
      </c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3</v>
      </c>
      <c r="AM45" s="23">
        <f t="shared" si="0"/>
        <v>679.9185087869614</v>
      </c>
    </row>
    <row r="46" spans="1:39" s="15" customFormat="1" ht="18" customHeight="1">
      <c r="A46" s="22">
        <v>41</v>
      </c>
      <c r="B46" s="26" t="s">
        <v>92</v>
      </c>
      <c r="C46" s="24" t="s">
        <v>121</v>
      </c>
      <c r="D46" s="20"/>
      <c r="E46" s="21"/>
      <c r="F46" s="20">
        <v>3</v>
      </c>
      <c r="G46" s="21">
        <f>F46*1000/54</f>
        <v>55.55555555555556</v>
      </c>
      <c r="H46" s="20"/>
      <c r="I46" s="21"/>
      <c r="J46" s="20"/>
      <c r="K46" s="21"/>
      <c r="L46" s="20"/>
      <c r="M46" s="21"/>
      <c r="N46" s="20">
        <v>14</v>
      </c>
      <c r="O46" s="21">
        <f>N46*1000/41</f>
        <v>341.4634146341463</v>
      </c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>
        <v>15</v>
      </c>
      <c r="AI46" s="21">
        <f>AH46*1000/53</f>
        <v>283.0188679245283</v>
      </c>
      <c r="AJ46" s="20"/>
      <c r="AK46" s="21"/>
      <c r="AL46" s="22">
        <v>3</v>
      </c>
      <c r="AM46" s="23">
        <f t="shared" si="0"/>
        <v>680.0378381142302</v>
      </c>
    </row>
    <row r="47" spans="1:39" ht="18" customHeight="1">
      <c r="A47" s="22">
        <v>42</v>
      </c>
      <c r="B47" s="28" t="s">
        <v>182</v>
      </c>
      <c r="C47" s="19">
        <v>38</v>
      </c>
      <c r="D47" s="20"/>
      <c r="E47" s="22"/>
      <c r="F47" s="20"/>
      <c r="G47" s="22"/>
      <c r="H47" s="20"/>
      <c r="I47" s="21"/>
      <c r="J47" s="20"/>
      <c r="K47" s="22"/>
      <c r="L47" s="20"/>
      <c r="M47" s="21"/>
      <c r="N47" s="20"/>
      <c r="O47" s="22"/>
      <c r="P47" s="20"/>
      <c r="Q47" s="21"/>
      <c r="R47" s="20"/>
      <c r="S47" s="21"/>
      <c r="T47" s="20"/>
      <c r="U47" s="21"/>
      <c r="V47" s="20"/>
      <c r="W47" s="22"/>
      <c r="X47" s="20"/>
      <c r="Y47" s="21"/>
      <c r="Z47" s="20"/>
      <c r="AA47" s="21"/>
      <c r="AB47" s="20">
        <v>29</v>
      </c>
      <c r="AC47" s="21">
        <f>AB47*1000/84</f>
        <v>345.23809523809524</v>
      </c>
      <c r="AD47" s="20"/>
      <c r="AE47" s="21"/>
      <c r="AF47" s="20">
        <v>7</v>
      </c>
      <c r="AG47" s="21">
        <f>AF47*1000/27</f>
        <v>259.25925925925924</v>
      </c>
      <c r="AH47" s="20"/>
      <c r="AI47" s="21"/>
      <c r="AJ47" s="20">
        <v>5</v>
      </c>
      <c r="AK47" s="21">
        <f>AJ47*1000/31</f>
        <v>161.29032258064515</v>
      </c>
      <c r="AL47" s="22">
        <v>3</v>
      </c>
      <c r="AM47" s="23">
        <f t="shared" si="0"/>
        <v>765.7876770779997</v>
      </c>
    </row>
    <row r="48" spans="1:39" s="15" customFormat="1" ht="18" customHeight="1">
      <c r="A48" s="22">
        <v>43</v>
      </c>
      <c r="B48" s="28" t="s">
        <v>126</v>
      </c>
      <c r="C48" s="19" t="s">
        <v>127</v>
      </c>
      <c r="D48" s="20"/>
      <c r="E48" s="21"/>
      <c r="F48" s="20">
        <v>22</v>
      </c>
      <c r="G48" s="21">
        <f>F48*1000/54</f>
        <v>407.4074074074074</v>
      </c>
      <c r="H48" s="20">
        <v>22</v>
      </c>
      <c r="I48" s="21">
        <f>H48*1000/63</f>
        <v>349.2063492063492</v>
      </c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>
        <v>3</v>
      </c>
      <c r="AC48" s="21">
        <f>AB48*1000/84</f>
        <v>35.714285714285715</v>
      </c>
      <c r="AD48" s="20"/>
      <c r="AE48" s="21"/>
      <c r="AF48" s="20"/>
      <c r="AG48" s="21"/>
      <c r="AH48" s="20"/>
      <c r="AI48" s="21"/>
      <c r="AJ48" s="20"/>
      <c r="AK48" s="21"/>
      <c r="AL48" s="22">
        <v>3</v>
      </c>
      <c r="AM48" s="23">
        <f t="shared" si="0"/>
        <v>792.3280423280422</v>
      </c>
    </row>
    <row r="49" spans="1:39" ht="18" customHeight="1">
      <c r="A49" s="22">
        <v>44</v>
      </c>
      <c r="B49" s="28" t="s">
        <v>183</v>
      </c>
      <c r="C49" s="24" t="s">
        <v>123</v>
      </c>
      <c r="D49" s="20"/>
      <c r="E49" s="22"/>
      <c r="F49" s="20"/>
      <c r="G49" s="22"/>
      <c r="H49" s="20">
        <v>29</v>
      </c>
      <c r="I49" s="21">
        <f>H49*1000/63</f>
        <v>460.3174603174603</v>
      </c>
      <c r="J49" s="20"/>
      <c r="K49" s="22"/>
      <c r="L49" s="20">
        <v>4</v>
      </c>
      <c r="M49" s="21">
        <f>L49*1000/24</f>
        <v>166.66666666666666</v>
      </c>
      <c r="N49" s="20">
        <v>7</v>
      </c>
      <c r="O49" s="21">
        <f>N49*1000/41</f>
        <v>170.73170731707316</v>
      </c>
      <c r="P49" s="20"/>
      <c r="Q49" s="21"/>
      <c r="R49" s="20"/>
      <c r="S49" s="21"/>
      <c r="T49" s="20"/>
      <c r="U49" s="21"/>
      <c r="V49" s="20"/>
      <c r="W49" s="22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0"/>
      <c r="AK49" s="21"/>
      <c r="AL49" s="22">
        <v>3</v>
      </c>
      <c r="AM49" s="23">
        <f t="shared" si="0"/>
        <v>797.7158343012002</v>
      </c>
    </row>
    <row r="50" spans="1:39" s="15" customFormat="1" ht="18" customHeight="1">
      <c r="A50" s="22">
        <v>45</v>
      </c>
      <c r="B50" s="28" t="s">
        <v>32</v>
      </c>
      <c r="C50" s="24" t="s">
        <v>121</v>
      </c>
      <c r="D50" s="20"/>
      <c r="E50" s="21"/>
      <c r="F50" s="20">
        <v>2</v>
      </c>
      <c r="G50" s="21">
        <f>F50*1000/54</f>
        <v>37.03703703703704</v>
      </c>
      <c r="H50" s="20"/>
      <c r="I50" s="21"/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>
        <v>24</v>
      </c>
      <c r="W50" s="21">
        <f>V50*1000/54</f>
        <v>444.44444444444446</v>
      </c>
      <c r="X50" s="20"/>
      <c r="Y50" s="21"/>
      <c r="Z50" s="20">
        <v>22</v>
      </c>
      <c r="AA50" s="21">
        <f>Z50*1000/61</f>
        <v>360.655737704918</v>
      </c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3</v>
      </c>
      <c r="AM50" s="23">
        <f t="shared" si="0"/>
        <v>842.1372191863995</v>
      </c>
    </row>
    <row r="51" spans="1:39" ht="18" customHeight="1">
      <c r="A51" s="22">
        <v>46</v>
      </c>
      <c r="B51" s="28" t="s">
        <v>150</v>
      </c>
      <c r="C51" s="19" t="s">
        <v>127</v>
      </c>
      <c r="D51" s="20"/>
      <c r="E51" s="22"/>
      <c r="F51" s="20"/>
      <c r="G51" s="22"/>
      <c r="H51" s="20"/>
      <c r="I51" s="21"/>
      <c r="J51" s="20">
        <v>17</v>
      </c>
      <c r="K51" s="21">
        <f>J51*1000/66</f>
        <v>257.57575757575756</v>
      </c>
      <c r="L51" s="20"/>
      <c r="M51" s="21"/>
      <c r="N51" s="20"/>
      <c r="O51" s="22"/>
      <c r="P51" s="20"/>
      <c r="Q51" s="21"/>
      <c r="R51" s="20"/>
      <c r="S51" s="21"/>
      <c r="T51" s="20"/>
      <c r="U51" s="21"/>
      <c r="V51" s="20"/>
      <c r="W51" s="22"/>
      <c r="X51" s="20"/>
      <c r="Y51" s="21"/>
      <c r="Z51" s="20">
        <v>14</v>
      </c>
      <c r="AA51" s="21">
        <f>Z51*1000/61</f>
        <v>229.50819672131146</v>
      </c>
      <c r="AB51" s="20">
        <v>32</v>
      </c>
      <c r="AC51" s="21">
        <f>AB51*1000/84</f>
        <v>380.95238095238096</v>
      </c>
      <c r="AD51" s="20"/>
      <c r="AE51" s="21"/>
      <c r="AF51" s="20"/>
      <c r="AG51" s="21"/>
      <c r="AH51" s="20"/>
      <c r="AI51" s="21"/>
      <c r="AJ51" s="20"/>
      <c r="AK51" s="21"/>
      <c r="AL51" s="22">
        <v>3</v>
      </c>
      <c r="AM51" s="23">
        <f t="shared" si="0"/>
        <v>868.03633524945</v>
      </c>
    </row>
    <row r="52" spans="1:39" s="15" customFormat="1" ht="18" customHeight="1">
      <c r="A52" s="22">
        <v>47</v>
      </c>
      <c r="B52" s="28" t="s">
        <v>86</v>
      </c>
      <c r="C52" s="19" t="s">
        <v>121</v>
      </c>
      <c r="D52" s="20"/>
      <c r="E52" s="21"/>
      <c r="F52" s="20">
        <v>11</v>
      </c>
      <c r="G52" s="21">
        <f>F52*1000/54</f>
        <v>203.7037037037037</v>
      </c>
      <c r="H52" s="20"/>
      <c r="I52" s="21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>
        <v>23</v>
      </c>
      <c r="U52" s="21">
        <f>T52*1000/45</f>
        <v>511.1111111111111</v>
      </c>
      <c r="V52" s="20"/>
      <c r="W52" s="21"/>
      <c r="X52" s="20">
        <v>16</v>
      </c>
      <c r="Y52" s="21">
        <f>X52*1000/54</f>
        <v>296.2962962962963</v>
      </c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1011.1111111111111</v>
      </c>
    </row>
    <row r="53" spans="1:39" ht="18" customHeight="1">
      <c r="A53" s="22">
        <v>48</v>
      </c>
      <c r="B53" s="28" t="s">
        <v>184</v>
      </c>
      <c r="C53" s="24" t="s">
        <v>123</v>
      </c>
      <c r="D53" s="20"/>
      <c r="E53" s="22"/>
      <c r="F53" s="20"/>
      <c r="G53" s="22"/>
      <c r="H53" s="20"/>
      <c r="I53" s="21"/>
      <c r="J53" s="20"/>
      <c r="K53" s="22"/>
      <c r="L53" s="20"/>
      <c r="M53" s="21"/>
      <c r="N53" s="20"/>
      <c r="O53" s="22"/>
      <c r="P53" s="20"/>
      <c r="Q53" s="21"/>
      <c r="R53" s="20">
        <v>10</v>
      </c>
      <c r="S53" s="21">
        <f>R53*1000/43</f>
        <v>232.5581395348837</v>
      </c>
      <c r="T53" s="20"/>
      <c r="U53" s="21"/>
      <c r="V53" s="20"/>
      <c r="W53" s="22"/>
      <c r="X53" s="20"/>
      <c r="Y53" s="21"/>
      <c r="Z53" s="20">
        <v>18</v>
      </c>
      <c r="AA53" s="21">
        <f>Z53*1000/61</f>
        <v>295.08196721311475</v>
      </c>
      <c r="AB53" s="20"/>
      <c r="AC53" s="21"/>
      <c r="AD53" s="20">
        <v>34</v>
      </c>
      <c r="AE53" s="21">
        <f>AD53*1000/69</f>
        <v>492.7536231884058</v>
      </c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1020.3937299364043</v>
      </c>
    </row>
    <row r="54" spans="1:39" ht="18" customHeight="1">
      <c r="A54" s="22">
        <v>49</v>
      </c>
      <c r="B54" s="28" t="s">
        <v>33</v>
      </c>
      <c r="C54" s="19" t="s">
        <v>121</v>
      </c>
      <c r="D54" s="20"/>
      <c r="E54" s="22"/>
      <c r="F54" s="20"/>
      <c r="G54" s="22"/>
      <c r="H54" s="20"/>
      <c r="I54" s="21"/>
      <c r="J54" s="20"/>
      <c r="K54" s="22"/>
      <c r="L54" s="20"/>
      <c r="M54" s="21"/>
      <c r="N54" s="20"/>
      <c r="O54" s="22"/>
      <c r="P54" s="20"/>
      <c r="Q54" s="21"/>
      <c r="R54" s="20"/>
      <c r="S54" s="21"/>
      <c r="T54" s="20"/>
      <c r="U54" s="21"/>
      <c r="V54" s="20"/>
      <c r="W54" s="22"/>
      <c r="X54" s="20">
        <v>24</v>
      </c>
      <c r="Y54" s="21">
        <f>X54*1000/54</f>
        <v>444.44444444444446</v>
      </c>
      <c r="Z54" s="20"/>
      <c r="AA54" s="21"/>
      <c r="AB54" s="20"/>
      <c r="AC54" s="21"/>
      <c r="AD54" s="20">
        <v>27</v>
      </c>
      <c r="AE54" s="21">
        <f>AD54*1000/69</f>
        <v>391.30434782608694</v>
      </c>
      <c r="AF54" s="20"/>
      <c r="AG54" s="21"/>
      <c r="AH54" s="20">
        <v>12</v>
      </c>
      <c r="AI54" s="21">
        <f>AH54*1000/53</f>
        <v>226.41509433962264</v>
      </c>
      <c r="AJ54" s="20"/>
      <c r="AK54" s="21"/>
      <c r="AL54" s="22">
        <v>3</v>
      </c>
      <c r="AM54" s="23">
        <f t="shared" si="0"/>
        <v>1062.163886610154</v>
      </c>
    </row>
    <row r="55" spans="1:39" s="15" customFormat="1" ht="18" customHeight="1">
      <c r="A55" s="22">
        <v>50</v>
      </c>
      <c r="B55" s="28" t="s">
        <v>185</v>
      </c>
      <c r="C55" s="24" t="s">
        <v>121</v>
      </c>
      <c r="D55" s="20">
        <v>24</v>
      </c>
      <c r="E55" s="21">
        <f>D55*1000/56</f>
        <v>428.57142857142856</v>
      </c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>
        <v>21</v>
      </c>
      <c r="U55" s="21">
        <f>T55*1000/45</f>
        <v>466.6666666666667</v>
      </c>
      <c r="V55" s="20">
        <v>10</v>
      </c>
      <c r="W55" s="21">
        <f>V55*1000/54</f>
        <v>185.1851851851852</v>
      </c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1080.4232804232804</v>
      </c>
    </row>
    <row r="56" spans="1:39" ht="18" customHeight="1">
      <c r="A56" s="22">
        <v>51</v>
      </c>
      <c r="B56" s="31" t="s">
        <v>186</v>
      </c>
      <c r="C56" s="19" t="s">
        <v>125</v>
      </c>
      <c r="D56" s="20">
        <v>26</v>
      </c>
      <c r="E56" s="21">
        <f>D56*1000/56</f>
        <v>464.2857142857143</v>
      </c>
      <c r="F56" s="20"/>
      <c r="G56" s="22"/>
      <c r="H56" s="20"/>
      <c r="I56" s="21"/>
      <c r="J56" s="20">
        <v>33</v>
      </c>
      <c r="K56" s="21">
        <f>J56*1000/66</f>
        <v>500</v>
      </c>
      <c r="L56" s="20"/>
      <c r="M56" s="21"/>
      <c r="N56" s="20"/>
      <c r="O56" s="22"/>
      <c r="P56" s="20"/>
      <c r="Q56" s="21"/>
      <c r="R56" s="20"/>
      <c r="S56" s="21"/>
      <c r="T56" s="20"/>
      <c r="U56" s="21"/>
      <c r="V56" s="20"/>
      <c r="W56" s="22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>
        <v>7</v>
      </c>
      <c r="AK56" s="21">
        <f>AJ56*1000/31</f>
        <v>225.80645161290323</v>
      </c>
      <c r="AL56" s="22">
        <v>3</v>
      </c>
      <c r="AM56" s="23">
        <f t="shared" si="0"/>
        <v>1190.0921658986174</v>
      </c>
    </row>
    <row r="57" spans="1:39" ht="18" customHeight="1">
      <c r="A57" s="22">
        <v>52</v>
      </c>
      <c r="B57" s="28" t="s">
        <v>45</v>
      </c>
      <c r="C57" s="24" t="s">
        <v>121</v>
      </c>
      <c r="D57" s="20">
        <v>14</v>
      </c>
      <c r="E57" s="21">
        <f>D57*1000/56</f>
        <v>250</v>
      </c>
      <c r="F57" s="20"/>
      <c r="G57" s="22"/>
      <c r="H57" s="20"/>
      <c r="I57" s="21"/>
      <c r="J57" s="20"/>
      <c r="K57" s="22"/>
      <c r="L57" s="20"/>
      <c r="M57" s="21"/>
      <c r="N57" s="20"/>
      <c r="O57" s="22"/>
      <c r="P57" s="20"/>
      <c r="Q57" s="21"/>
      <c r="R57" s="20"/>
      <c r="S57" s="21"/>
      <c r="T57" s="20"/>
      <c r="U57" s="21"/>
      <c r="V57" s="20"/>
      <c r="W57" s="22"/>
      <c r="X57" s="20">
        <v>27</v>
      </c>
      <c r="Y57" s="21">
        <f>X57*1000/54</f>
        <v>500</v>
      </c>
      <c r="Z57" s="20"/>
      <c r="AA57" s="21"/>
      <c r="AB57" s="20">
        <v>41</v>
      </c>
      <c r="AC57" s="21">
        <f>AB57*1000/84</f>
        <v>488.0952380952381</v>
      </c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1238.095238095238</v>
      </c>
    </row>
    <row r="58" spans="1:39" ht="18" customHeight="1">
      <c r="A58" s="22">
        <v>53</v>
      </c>
      <c r="B58" s="34" t="s">
        <v>39</v>
      </c>
      <c r="C58" s="24" t="s">
        <v>121</v>
      </c>
      <c r="D58" s="20"/>
      <c r="E58" s="22"/>
      <c r="F58" s="20"/>
      <c r="G58" s="22"/>
      <c r="H58" s="20"/>
      <c r="I58" s="21"/>
      <c r="J58" s="20">
        <v>30</v>
      </c>
      <c r="K58" s="21">
        <f>J58*1000/66</f>
        <v>454.54545454545456</v>
      </c>
      <c r="L58" s="20"/>
      <c r="M58" s="21"/>
      <c r="N58" s="20"/>
      <c r="O58" s="22"/>
      <c r="P58" s="20"/>
      <c r="Q58" s="21"/>
      <c r="R58" s="20"/>
      <c r="S58" s="21"/>
      <c r="T58" s="20"/>
      <c r="U58" s="21"/>
      <c r="V58" s="20"/>
      <c r="W58" s="22"/>
      <c r="X58" s="20">
        <v>20</v>
      </c>
      <c r="Y58" s="21">
        <f>X58*1000/54</f>
        <v>370.3703703703704</v>
      </c>
      <c r="Z58" s="20"/>
      <c r="AA58" s="21"/>
      <c r="AB58" s="20"/>
      <c r="AC58" s="21"/>
      <c r="AD58" s="20"/>
      <c r="AE58" s="21"/>
      <c r="AF58" s="20"/>
      <c r="AG58" s="21"/>
      <c r="AH58" s="20">
        <v>26</v>
      </c>
      <c r="AI58" s="21">
        <f>AH58*1000/53</f>
        <v>490.5660377358491</v>
      </c>
      <c r="AJ58" s="20"/>
      <c r="AK58" s="21"/>
      <c r="AL58" s="22">
        <v>3</v>
      </c>
      <c r="AM58" s="23">
        <f t="shared" si="0"/>
        <v>1315.481862651674</v>
      </c>
    </row>
    <row r="59" spans="1:39" s="15" customFormat="1" ht="18" customHeight="1">
      <c r="A59" s="22">
        <v>54</v>
      </c>
      <c r="B59" s="28" t="s">
        <v>46</v>
      </c>
      <c r="C59" s="19" t="s">
        <v>121</v>
      </c>
      <c r="D59" s="20"/>
      <c r="E59" s="21"/>
      <c r="F59" s="20"/>
      <c r="G59" s="21"/>
      <c r="H59" s="20"/>
      <c r="I59" s="21"/>
      <c r="J59" s="20">
        <v>2</v>
      </c>
      <c r="K59" s="21">
        <f>J59*1000/66</f>
        <v>30.303030303030305</v>
      </c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/>
      <c r="Y59" s="21"/>
      <c r="Z59" s="20"/>
      <c r="AA59" s="21"/>
      <c r="AB59" s="20"/>
      <c r="AC59" s="21"/>
      <c r="AD59" s="20"/>
      <c r="AE59" s="21"/>
      <c r="AF59" s="20"/>
      <c r="AG59" s="21"/>
      <c r="AH59" s="20">
        <v>2</v>
      </c>
      <c r="AI59" s="21">
        <f>AH59*1000/53</f>
        <v>37.735849056603776</v>
      </c>
      <c r="AJ59" s="20"/>
      <c r="AK59" s="21"/>
      <c r="AL59" s="22">
        <v>2</v>
      </c>
      <c r="AM59" s="23">
        <f t="shared" si="0"/>
        <v>68.03887935963408</v>
      </c>
    </row>
    <row r="60" spans="1:39" ht="18" customHeight="1">
      <c r="A60" s="22">
        <v>55</v>
      </c>
      <c r="B60" s="28" t="s">
        <v>153</v>
      </c>
      <c r="C60" s="19" t="s">
        <v>127</v>
      </c>
      <c r="D60" s="20"/>
      <c r="E60" s="22"/>
      <c r="F60" s="20"/>
      <c r="G60" s="22"/>
      <c r="H60" s="20"/>
      <c r="I60" s="21"/>
      <c r="J60" s="20"/>
      <c r="K60" s="22"/>
      <c r="L60" s="20"/>
      <c r="M60" s="21"/>
      <c r="N60" s="20"/>
      <c r="O60" s="22"/>
      <c r="P60" s="20"/>
      <c r="Q60" s="21"/>
      <c r="R60" s="20"/>
      <c r="S60" s="21"/>
      <c r="T60" s="20">
        <v>3</v>
      </c>
      <c r="U60" s="21">
        <f>T60*1000/45</f>
        <v>66.66666666666667</v>
      </c>
      <c r="V60" s="20"/>
      <c r="W60" s="22"/>
      <c r="X60" s="20"/>
      <c r="Y60" s="21"/>
      <c r="Z60" s="20"/>
      <c r="AA60" s="21"/>
      <c r="AB60" s="20">
        <v>2</v>
      </c>
      <c r="AC60" s="21">
        <f>AB60*1000/84</f>
        <v>23.80952380952381</v>
      </c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90.47619047619048</v>
      </c>
    </row>
    <row r="61" spans="1:39" s="15" customFormat="1" ht="18" customHeight="1">
      <c r="A61" s="22">
        <v>56</v>
      </c>
      <c r="B61" s="28" t="s">
        <v>187</v>
      </c>
      <c r="C61" s="24" t="s">
        <v>121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>
        <v>1</v>
      </c>
      <c r="U61" s="21">
        <f>T61*1000/45</f>
        <v>22.22222222222222</v>
      </c>
      <c r="V61" s="20">
        <v>6</v>
      </c>
      <c r="W61" s="21">
        <f>V61*1000/54</f>
        <v>111.11111111111111</v>
      </c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133.33333333333334</v>
      </c>
    </row>
    <row r="62" spans="1:39" s="15" customFormat="1" ht="18" customHeight="1">
      <c r="A62" s="22">
        <v>57</v>
      </c>
      <c r="B62" s="29" t="s">
        <v>188</v>
      </c>
      <c r="C62" s="24" t="s">
        <v>123</v>
      </c>
      <c r="D62" s="20"/>
      <c r="E62" s="21"/>
      <c r="F62" s="20"/>
      <c r="G62" s="21"/>
      <c r="H62" s="20">
        <v>10</v>
      </c>
      <c r="I62" s="21">
        <f>H62*1000/63</f>
        <v>158.73015873015873</v>
      </c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5</v>
      </c>
      <c r="U62" s="21">
        <f>T62*1000/45</f>
        <v>111.11111111111111</v>
      </c>
      <c r="V62" s="20"/>
      <c r="W62" s="21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269.8412698412699</v>
      </c>
    </row>
    <row r="63" spans="1:39" s="15" customFormat="1" ht="18" customHeight="1">
      <c r="A63" s="22">
        <v>58</v>
      </c>
      <c r="B63" s="28" t="s">
        <v>49</v>
      </c>
      <c r="C63" s="19" t="s">
        <v>121</v>
      </c>
      <c r="D63" s="20"/>
      <c r="E63" s="21"/>
      <c r="F63" s="20"/>
      <c r="G63" s="21"/>
      <c r="H63" s="20">
        <v>11</v>
      </c>
      <c r="I63" s="21">
        <f>H63*1000/63</f>
        <v>174.6031746031746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>
        <v>8</v>
      </c>
      <c r="AI63" s="21">
        <f>AH63*1000/53</f>
        <v>150.9433962264151</v>
      </c>
      <c r="AJ63" s="20"/>
      <c r="AK63" s="21"/>
      <c r="AL63" s="22">
        <v>2</v>
      </c>
      <c r="AM63" s="23">
        <f t="shared" si="0"/>
        <v>325.5465708295897</v>
      </c>
    </row>
    <row r="64" spans="1:39" ht="18" customHeight="1">
      <c r="A64" s="22">
        <v>59</v>
      </c>
      <c r="B64" s="29" t="s">
        <v>52</v>
      </c>
      <c r="C64" s="24" t="s">
        <v>121</v>
      </c>
      <c r="D64" s="20">
        <v>5</v>
      </c>
      <c r="E64" s="21">
        <f>D64*1000/56</f>
        <v>89.28571428571429</v>
      </c>
      <c r="F64" s="20">
        <v>19</v>
      </c>
      <c r="G64" s="21">
        <f>F64*1000/54</f>
        <v>351.85185185185185</v>
      </c>
      <c r="H64" s="20"/>
      <c r="I64" s="21"/>
      <c r="J64" s="20"/>
      <c r="K64" s="22"/>
      <c r="L64" s="20"/>
      <c r="M64" s="21"/>
      <c r="N64" s="20"/>
      <c r="O64" s="22"/>
      <c r="P64" s="20"/>
      <c r="Q64" s="21"/>
      <c r="R64" s="20"/>
      <c r="S64" s="21"/>
      <c r="T64" s="20"/>
      <c r="U64" s="21"/>
      <c r="V64" s="20"/>
      <c r="W64" s="22"/>
      <c r="X64" s="20"/>
      <c r="Y64" s="21"/>
      <c r="Z64" s="20"/>
      <c r="AA64" s="21"/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441.1375661375661</v>
      </c>
    </row>
    <row r="65" spans="1:39" ht="18" customHeight="1">
      <c r="A65" s="22">
        <v>60</v>
      </c>
      <c r="B65" s="28" t="s">
        <v>93</v>
      </c>
      <c r="C65" s="19" t="s">
        <v>121</v>
      </c>
      <c r="D65" s="20"/>
      <c r="E65" s="22"/>
      <c r="F65" s="20"/>
      <c r="G65" s="22"/>
      <c r="H65" s="20"/>
      <c r="I65" s="21"/>
      <c r="J65" s="20"/>
      <c r="K65" s="22"/>
      <c r="L65" s="20"/>
      <c r="M65" s="21"/>
      <c r="N65" s="20"/>
      <c r="O65" s="22"/>
      <c r="P65" s="20"/>
      <c r="Q65" s="21"/>
      <c r="R65" s="20"/>
      <c r="S65" s="21"/>
      <c r="T65" s="20"/>
      <c r="U65" s="21"/>
      <c r="V65" s="20"/>
      <c r="W65" s="22"/>
      <c r="X65" s="20"/>
      <c r="Y65" s="21"/>
      <c r="Z65" s="20"/>
      <c r="AA65" s="21"/>
      <c r="AB65" s="20"/>
      <c r="AC65" s="21"/>
      <c r="AD65" s="20">
        <v>26</v>
      </c>
      <c r="AE65" s="21">
        <f>AD65*1000/69</f>
        <v>376.81159420289856</v>
      </c>
      <c r="AF65" s="20"/>
      <c r="AG65" s="21"/>
      <c r="AH65" s="20">
        <v>6</v>
      </c>
      <c r="AI65" s="21">
        <f>AH65*1000/53</f>
        <v>113.20754716981132</v>
      </c>
      <c r="AJ65" s="20"/>
      <c r="AK65" s="21"/>
      <c r="AL65" s="22">
        <v>2</v>
      </c>
      <c r="AM65" s="23">
        <f t="shared" si="0"/>
        <v>490.0191413727099</v>
      </c>
    </row>
    <row r="66" spans="1:39" s="15" customFormat="1" ht="18" customHeight="1">
      <c r="A66" s="22">
        <v>61</v>
      </c>
      <c r="B66" s="28" t="s">
        <v>37</v>
      </c>
      <c r="C66" s="24" t="s">
        <v>121</v>
      </c>
      <c r="D66" s="20"/>
      <c r="E66" s="21"/>
      <c r="F66" s="20">
        <v>1</v>
      </c>
      <c r="G66" s="21">
        <f>F66*1000/54</f>
        <v>18.51851851851852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>
        <v>26</v>
      </c>
      <c r="W66" s="21">
        <f>V66*1000/54</f>
        <v>481.48148148148147</v>
      </c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500</v>
      </c>
    </row>
    <row r="67" spans="1:39" ht="18" customHeight="1">
      <c r="A67" s="22">
        <v>62</v>
      </c>
      <c r="B67" s="28" t="s">
        <v>189</v>
      </c>
      <c r="C67" s="24" t="s">
        <v>123</v>
      </c>
      <c r="D67" s="20"/>
      <c r="E67" s="22"/>
      <c r="F67" s="20"/>
      <c r="G67" s="22"/>
      <c r="H67" s="20"/>
      <c r="I67" s="21"/>
      <c r="J67" s="20"/>
      <c r="K67" s="22"/>
      <c r="L67" s="20">
        <v>2</v>
      </c>
      <c r="M67" s="21">
        <f>L67*1000/24</f>
        <v>83.33333333333333</v>
      </c>
      <c r="N67" s="20"/>
      <c r="O67" s="22"/>
      <c r="P67" s="20"/>
      <c r="Q67" s="21"/>
      <c r="R67" s="20">
        <v>18</v>
      </c>
      <c r="S67" s="21">
        <f>R67*1000/43</f>
        <v>418.6046511627907</v>
      </c>
      <c r="T67" s="20"/>
      <c r="U67" s="21"/>
      <c r="V67" s="20"/>
      <c r="W67" s="22"/>
      <c r="X67" s="20"/>
      <c r="Y67" s="21"/>
      <c r="Z67" s="20"/>
      <c r="AA67" s="21"/>
      <c r="AB67" s="20"/>
      <c r="AC67" s="21"/>
      <c r="AD67" s="20"/>
      <c r="AE67" s="21"/>
      <c r="AF67" s="20"/>
      <c r="AG67" s="21"/>
      <c r="AH67" s="20"/>
      <c r="AI67" s="21"/>
      <c r="AJ67" s="20"/>
      <c r="AK67" s="21"/>
      <c r="AL67" s="22">
        <v>2</v>
      </c>
      <c r="AM67" s="23">
        <f t="shared" si="0"/>
        <v>501.937984496124</v>
      </c>
    </row>
    <row r="68" spans="1:39" ht="18" customHeight="1">
      <c r="A68" s="22">
        <v>63</v>
      </c>
      <c r="B68" s="28" t="s">
        <v>35</v>
      </c>
      <c r="C68" s="24" t="s">
        <v>121</v>
      </c>
      <c r="D68" s="20"/>
      <c r="E68" s="22"/>
      <c r="F68" s="20"/>
      <c r="G68" s="22"/>
      <c r="H68" s="20"/>
      <c r="I68" s="21"/>
      <c r="J68" s="20"/>
      <c r="K68" s="22"/>
      <c r="L68" s="20"/>
      <c r="M68" s="21"/>
      <c r="N68" s="20"/>
      <c r="O68" s="22"/>
      <c r="P68" s="20"/>
      <c r="Q68" s="21"/>
      <c r="R68" s="20"/>
      <c r="S68" s="21"/>
      <c r="T68" s="20"/>
      <c r="U68" s="21"/>
      <c r="V68" s="20">
        <v>17</v>
      </c>
      <c r="W68" s="21">
        <f>V68*1000/54</f>
        <v>314.81481481481484</v>
      </c>
      <c r="X68" s="20"/>
      <c r="Y68" s="21"/>
      <c r="Z68" s="20"/>
      <c r="AA68" s="21"/>
      <c r="AB68" s="20">
        <v>21</v>
      </c>
      <c r="AC68" s="21">
        <f>AB68*1000/84</f>
        <v>250</v>
      </c>
      <c r="AD68" s="20"/>
      <c r="AE68" s="21"/>
      <c r="AF68" s="20"/>
      <c r="AG68" s="21"/>
      <c r="AH68" s="20"/>
      <c r="AI68" s="21"/>
      <c r="AJ68" s="20"/>
      <c r="AK68" s="21"/>
      <c r="AL68" s="22">
        <v>2</v>
      </c>
      <c r="AM68" s="23">
        <f t="shared" si="0"/>
        <v>564.8148148148148</v>
      </c>
    </row>
    <row r="69" spans="1:39" ht="18" customHeight="1">
      <c r="A69" s="22">
        <v>64</v>
      </c>
      <c r="B69" s="28" t="s">
        <v>190</v>
      </c>
      <c r="C69" s="19" t="s">
        <v>121</v>
      </c>
      <c r="D69" s="20"/>
      <c r="E69" s="22"/>
      <c r="F69" s="20"/>
      <c r="G69" s="22"/>
      <c r="H69" s="20"/>
      <c r="I69" s="21"/>
      <c r="J69" s="20"/>
      <c r="K69" s="22"/>
      <c r="L69" s="20"/>
      <c r="M69" s="21"/>
      <c r="N69" s="20"/>
      <c r="O69" s="22"/>
      <c r="P69" s="20"/>
      <c r="Q69" s="21"/>
      <c r="R69" s="20"/>
      <c r="S69" s="21"/>
      <c r="T69" s="20">
        <v>19</v>
      </c>
      <c r="U69" s="21">
        <f>T69*1000/45</f>
        <v>422.22222222222223</v>
      </c>
      <c r="V69" s="20"/>
      <c r="W69" s="22"/>
      <c r="X69" s="20"/>
      <c r="Y69" s="21"/>
      <c r="Z69" s="20">
        <v>12</v>
      </c>
      <c r="AA69" s="21">
        <f>Z69*1000/61</f>
        <v>196.72131147540983</v>
      </c>
      <c r="AB69" s="20"/>
      <c r="AC69" s="21"/>
      <c r="AD69" s="20"/>
      <c r="AE69" s="21"/>
      <c r="AF69" s="20"/>
      <c r="AG69" s="21"/>
      <c r="AH69" s="20"/>
      <c r="AI69" s="21"/>
      <c r="AJ69" s="20"/>
      <c r="AK69" s="21"/>
      <c r="AL69" s="22">
        <v>2</v>
      </c>
      <c r="AM69" s="23">
        <f t="shared" si="0"/>
        <v>618.9435336976321</v>
      </c>
    </row>
    <row r="70" spans="1:39" ht="18" customHeight="1">
      <c r="A70" s="22">
        <v>65</v>
      </c>
      <c r="B70" s="28" t="s">
        <v>43</v>
      </c>
      <c r="C70" s="19" t="s">
        <v>121</v>
      </c>
      <c r="D70" s="20"/>
      <c r="E70" s="22"/>
      <c r="F70" s="20">
        <v>6</v>
      </c>
      <c r="G70" s="21">
        <f>F70*1000/54</f>
        <v>111.11111111111111</v>
      </c>
      <c r="H70" s="20"/>
      <c r="I70" s="21"/>
      <c r="J70" s="20"/>
      <c r="K70" s="22"/>
      <c r="L70" s="20"/>
      <c r="M70" s="21"/>
      <c r="N70" s="20"/>
      <c r="O70" s="22"/>
      <c r="P70" s="20"/>
      <c r="Q70" s="21"/>
      <c r="R70" s="20"/>
      <c r="S70" s="21"/>
      <c r="T70" s="20"/>
      <c r="U70" s="21"/>
      <c r="V70" s="20"/>
      <c r="W70" s="22"/>
      <c r="X70" s="20"/>
      <c r="Y70" s="21"/>
      <c r="Z70" s="20"/>
      <c r="AA70" s="21"/>
      <c r="AB70" s="20"/>
      <c r="AC70" s="21"/>
      <c r="AD70" s="20"/>
      <c r="AE70" s="21"/>
      <c r="AF70" s="20"/>
      <c r="AG70" s="21"/>
      <c r="AH70" s="20">
        <v>27</v>
      </c>
      <c r="AI70" s="21">
        <f>AH70*1000/53</f>
        <v>509.4339622641509</v>
      </c>
      <c r="AJ70" s="20"/>
      <c r="AK70" s="21"/>
      <c r="AL70" s="22">
        <v>2</v>
      </c>
      <c r="AM70" s="23">
        <f aca="true" t="shared" si="2" ref="AM70:AM124">E70+G70+I70+K70+M70+O70+Q70+S70+U70+W70+Y70+AA70+AC70+AE70+AG70+AI70+AK70</f>
        <v>620.5450733752621</v>
      </c>
    </row>
    <row r="71" spans="1:39" ht="18" customHeight="1">
      <c r="A71" s="22">
        <v>66</v>
      </c>
      <c r="B71" s="34" t="s">
        <v>51</v>
      </c>
      <c r="C71" s="24" t="s">
        <v>121</v>
      </c>
      <c r="D71" s="20"/>
      <c r="E71" s="22"/>
      <c r="F71" s="20"/>
      <c r="G71" s="22"/>
      <c r="H71" s="20"/>
      <c r="I71" s="21"/>
      <c r="J71" s="20"/>
      <c r="K71" s="22"/>
      <c r="L71" s="20"/>
      <c r="M71" s="21"/>
      <c r="N71" s="20"/>
      <c r="O71" s="22"/>
      <c r="P71" s="20"/>
      <c r="Q71" s="21"/>
      <c r="R71" s="20"/>
      <c r="S71" s="21"/>
      <c r="T71" s="20">
        <v>22</v>
      </c>
      <c r="U71" s="21">
        <f>T71*1000/45</f>
        <v>488.8888888888889</v>
      </c>
      <c r="V71" s="20"/>
      <c r="W71" s="22"/>
      <c r="X71" s="20"/>
      <c r="Y71" s="21"/>
      <c r="Z71" s="20"/>
      <c r="AA71" s="21"/>
      <c r="AB71" s="20">
        <v>12</v>
      </c>
      <c r="AC71" s="21">
        <f>AB71*1000/84</f>
        <v>142.85714285714286</v>
      </c>
      <c r="AD71" s="20"/>
      <c r="AE71" s="21"/>
      <c r="AF71" s="20"/>
      <c r="AG71" s="21"/>
      <c r="AH71" s="20"/>
      <c r="AI71" s="21"/>
      <c r="AJ71" s="20"/>
      <c r="AK71" s="21"/>
      <c r="AL71" s="22">
        <v>2</v>
      </c>
      <c r="AM71" s="23">
        <f t="shared" si="2"/>
        <v>631.7460317460318</v>
      </c>
    </row>
    <row r="72" spans="1:39" s="15" customFormat="1" ht="18" customHeight="1">
      <c r="A72" s="22">
        <v>67</v>
      </c>
      <c r="B72" s="28" t="s">
        <v>191</v>
      </c>
      <c r="C72" s="19">
        <v>38</v>
      </c>
      <c r="D72" s="20"/>
      <c r="E72" s="21"/>
      <c r="F72" s="20"/>
      <c r="G72" s="21"/>
      <c r="H72" s="20">
        <v>14</v>
      </c>
      <c r="I72" s="21">
        <f>H72*1000/63</f>
        <v>222.22222222222223</v>
      </c>
      <c r="J72" s="20">
        <v>32</v>
      </c>
      <c r="K72" s="21">
        <f>J72*1000/66</f>
        <v>484.8484848484849</v>
      </c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2"/>
        <v>707.0707070707072</v>
      </c>
    </row>
    <row r="73" spans="1:39" ht="18" customHeight="1">
      <c r="A73" s="22">
        <v>68</v>
      </c>
      <c r="B73" s="28" t="s">
        <v>192</v>
      </c>
      <c r="C73" s="24" t="s">
        <v>125</v>
      </c>
      <c r="D73" s="20"/>
      <c r="E73" s="22"/>
      <c r="F73" s="20"/>
      <c r="G73" s="22"/>
      <c r="H73" s="20"/>
      <c r="I73" s="21"/>
      <c r="J73" s="20"/>
      <c r="K73" s="22"/>
      <c r="L73" s="20"/>
      <c r="M73" s="21"/>
      <c r="N73" s="20"/>
      <c r="O73" s="22"/>
      <c r="P73" s="20"/>
      <c r="Q73" s="21"/>
      <c r="R73" s="20"/>
      <c r="S73" s="21"/>
      <c r="T73" s="20"/>
      <c r="U73" s="21"/>
      <c r="V73" s="20"/>
      <c r="W73" s="22"/>
      <c r="X73" s="20"/>
      <c r="Y73" s="21"/>
      <c r="Z73" s="20"/>
      <c r="AA73" s="21"/>
      <c r="AB73" s="20"/>
      <c r="AC73" s="21"/>
      <c r="AD73" s="20">
        <v>24</v>
      </c>
      <c r="AE73" s="21">
        <f>AD73*1000/69</f>
        <v>347.82608695652175</v>
      </c>
      <c r="AF73" s="20">
        <v>11</v>
      </c>
      <c r="AG73" s="21">
        <f>AF73*1000/27</f>
        <v>407.4074074074074</v>
      </c>
      <c r="AH73" s="20"/>
      <c r="AI73" s="21"/>
      <c r="AJ73" s="20"/>
      <c r="AK73" s="21"/>
      <c r="AL73" s="22">
        <v>2</v>
      </c>
      <c r="AM73" s="23">
        <f t="shared" si="2"/>
        <v>755.2334943639291</v>
      </c>
    </row>
    <row r="74" spans="1:39" ht="18" customHeight="1">
      <c r="A74" s="22">
        <v>69</v>
      </c>
      <c r="B74" s="28" t="s">
        <v>193</v>
      </c>
      <c r="C74" s="24" t="s">
        <v>121</v>
      </c>
      <c r="D74" s="20">
        <v>19</v>
      </c>
      <c r="E74" s="21">
        <f>D74*1000/56</f>
        <v>339.2857142857143</v>
      </c>
      <c r="F74" s="20"/>
      <c r="G74" s="22"/>
      <c r="H74" s="20"/>
      <c r="I74" s="21"/>
      <c r="J74" s="20">
        <v>28</v>
      </c>
      <c r="K74" s="21">
        <f>J74*1000/66</f>
        <v>424.24242424242425</v>
      </c>
      <c r="L74" s="20"/>
      <c r="M74" s="21"/>
      <c r="N74" s="20"/>
      <c r="O74" s="22"/>
      <c r="P74" s="20"/>
      <c r="Q74" s="21"/>
      <c r="R74" s="20"/>
      <c r="S74" s="21"/>
      <c r="T74" s="20"/>
      <c r="U74" s="21"/>
      <c r="V74" s="20"/>
      <c r="W74" s="22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2"/>
        <v>763.5281385281385</v>
      </c>
    </row>
    <row r="75" spans="1:39" ht="18" customHeight="1">
      <c r="A75" s="22">
        <v>70</v>
      </c>
      <c r="B75" s="28" t="s">
        <v>38</v>
      </c>
      <c r="C75" s="24" t="s">
        <v>121</v>
      </c>
      <c r="D75" s="20"/>
      <c r="E75" s="22"/>
      <c r="F75" s="20"/>
      <c r="G75" s="22"/>
      <c r="H75" s="20"/>
      <c r="I75" s="21"/>
      <c r="J75" s="20">
        <v>31</v>
      </c>
      <c r="K75" s="21">
        <f>J75*1000/66</f>
        <v>469.6969696969697</v>
      </c>
      <c r="L75" s="20"/>
      <c r="M75" s="21"/>
      <c r="N75" s="20"/>
      <c r="O75" s="22"/>
      <c r="P75" s="20"/>
      <c r="Q75" s="21"/>
      <c r="R75" s="20"/>
      <c r="S75" s="21"/>
      <c r="T75" s="20"/>
      <c r="U75" s="21"/>
      <c r="V75" s="20"/>
      <c r="W75" s="22"/>
      <c r="X75" s="20"/>
      <c r="Y75" s="21"/>
      <c r="Z75" s="20"/>
      <c r="AA75" s="21"/>
      <c r="AB75" s="20"/>
      <c r="AC75" s="21"/>
      <c r="AD75" s="20">
        <v>33</v>
      </c>
      <c r="AE75" s="21">
        <f>AD75*1000/69</f>
        <v>478.2608695652174</v>
      </c>
      <c r="AF75" s="20"/>
      <c r="AG75" s="21"/>
      <c r="AH75" s="20"/>
      <c r="AI75" s="21"/>
      <c r="AJ75" s="20"/>
      <c r="AK75" s="21"/>
      <c r="AL75" s="22">
        <v>2</v>
      </c>
      <c r="AM75" s="23">
        <f t="shared" si="2"/>
        <v>947.957839262187</v>
      </c>
    </row>
    <row r="76" spans="1:39" ht="18" customHeight="1">
      <c r="A76" s="22">
        <v>71</v>
      </c>
      <c r="B76" s="28" t="s">
        <v>194</v>
      </c>
      <c r="C76" s="24" t="s">
        <v>123</v>
      </c>
      <c r="D76" s="20"/>
      <c r="E76" s="22"/>
      <c r="F76" s="20"/>
      <c r="G76" s="22"/>
      <c r="H76" s="20"/>
      <c r="I76" s="21"/>
      <c r="J76" s="20"/>
      <c r="K76" s="22"/>
      <c r="L76" s="20"/>
      <c r="M76" s="21"/>
      <c r="N76" s="20"/>
      <c r="O76" s="22"/>
      <c r="P76" s="20"/>
      <c r="Q76" s="21"/>
      <c r="R76" s="20">
        <v>2</v>
      </c>
      <c r="S76" s="21">
        <f>R76*1000/43</f>
        <v>46.51162790697674</v>
      </c>
      <c r="T76" s="20"/>
      <c r="U76" s="21"/>
      <c r="V76" s="20"/>
      <c r="W76" s="22"/>
      <c r="X76" s="20"/>
      <c r="Y76" s="21"/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1</v>
      </c>
      <c r="AM76" s="23">
        <f t="shared" si="2"/>
        <v>46.51162790697674</v>
      </c>
    </row>
    <row r="77" spans="1:39" ht="18" customHeight="1">
      <c r="A77" s="22">
        <v>72</v>
      </c>
      <c r="B77" s="28" t="s">
        <v>48</v>
      </c>
      <c r="C77" s="19" t="s">
        <v>121</v>
      </c>
      <c r="D77" s="20"/>
      <c r="E77" s="22"/>
      <c r="F77" s="20">
        <v>5</v>
      </c>
      <c r="G77" s="21">
        <f>F77*1000/54</f>
        <v>92.5925925925926</v>
      </c>
      <c r="H77" s="20"/>
      <c r="I77" s="21"/>
      <c r="J77" s="20"/>
      <c r="K77" s="22"/>
      <c r="L77" s="20"/>
      <c r="M77" s="21"/>
      <c r="N77" s="20"/>
      <c r="O77" s="22"/>
      <c r="P77" s="20"/>
      <c r="Q77" s="21"/>
      <c r="R77" s="20"/>
      <c r="S77" s="21"/>
      <c r="T77" s="20"/>
      <c r="U77" s="21"/>
      <c r="V77" s="20"/>
      <c r="W77" s="22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1</v>
      </c>
      <c r="AM77" s="23">
        <f t="shared" si="2"/>
        <v>92.5925925925926</v>
      </c>
    </row>
    <row r="78" spans="1:39" s="15" customFormat="1" ht="18" customHeight="1">
      <c r="A78" s="22">
        <v>73</v>
      </c>
      <c r="B78" s="28" t="s">
        <v>54</v>
      </c>
      <c r="C78" s="24" t="s">
        <v>121</v>
      </c>
      <c r="D78" s="20">
        <v>8</v>
      </c>
      <c r="E78" s="21">
        <f>D78*1000/56</f>
        <v>142.85714285714286</v>
      </c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  <c r="R78" s="20"/>
      <c r="S78" s="21"/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1</v>
      </c>
      <c r="AM78" s="23">
        <f t="shared" si="2"/>
        <v>142.85714285714286</v>
      </c>
    </row>
    <row r="79" spans="1:39" ht="18" customHeight="1">
      <c r="A79" s="22">
        <v>74</v>
      </c>
      <c r="B79" s="28" t="s">
        <v>195</v>
      </c>
      <c r="C79" s="19">
        <v>38</v>
      </c>
      <c r="D79" s="20"/>
      <c r="E79" s="22"/>
      <c r="F79" s="20"/>
      <c r="G79" s="22"/>
      <c r="H79" s="20"/>
      <c r="I79" s="21"/>
      <c r="J79" s="20"/>
      <c r="K79" s="22"/>
      <c r="L79" s="20"/>
      <c r="M79" s="21"/>
      <c r="N79" s="20"/>
      <c r="O79" s="22"/>
      <c r="P79" s="20"/>
      <c r="Q79" s="21"/>
      <c r="R79" s="20"/>
      <c r="S79" s="21"/>
      <c r="T79" s="20"/>
      <c r="U79" s="21"/>
      <c r="V79" s="20"/>
      <c r="W79" s="22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>
        <v>6</v>
      </c>
      <c r="AK79" s="21">
        <f>AJ79*1000/31</f>
        <v>193.5483870967742</v>
      </c>
      <c r="AL79" s="22">
        <v>1</v>
      </c>
      <c r="AM79" s="23">
        <f t="shared" si="2"/>
        <v>193.5483870967742</v>
      </c>
    </row>
    <row r="80" spans="1:39" ht="18" customHeight="1">
      <c r="A80" s="22">
        <v>75</v>
      </c>
      <c r="B80" s="28" t="s">
        <v>44</v>
      </c>
      <c r="C80" s="19" t="s">
        <v>121</v>
      </c>
      <c r="D80" s="20"/>
      <c r="E80" s="22"/>
      <c r="F80" s="20">
        <v>12</v>
      </c>
      <c r="G80" s="21">
        <f>F80*1000/54</f>
        <v>222.22222222222223</v>
      </c>
      <c r="H80" s="20"/>
      <c r="I80" s="21"/>
      <c r="J80" s="20"/>
      <c r="K80" s="22"/>
      <c r="L80" s="20"/>
      <c r="M80" s="21"/>
      <c r="N80" s="20"/>
      <c r="O80" s="22"/>
      <c r="P80" s="20"/>
      <c r="Q80" s="21"/>
      <c r="R80" s="20"/>
      <c r="S80" s="21"/>
      <c r="T80" s="20"/>
      <c r="U80" s="21"/>
      <c r="V80" s="20"/>
      <c r="W80" s="22"/>
      <c r="X80" s="20"/>
      <c r="Y80" s="21"/>
      <c r="Z80" s="20"/>
      <c r="AA80" s="21"/>
      <c r="AB80" s="20"/>
      <c r="AC80" s="21"/>
      <c r="AD80" s="20"/>
      <c r="AE80" s="21"/>
      <c r="AF80" s="20"/>
      <c r="AG80" s="21"/>
      <c r="AH80" s="20"/>
      <c r="AI80" s="21"/>
      <c r="AJ80" s="20"/>
      <c r="AK80" s="21"/>
      <c r="AL80" s="22">
        <v>1</v>
      </c>
      <c r="AM80" s="23">
        <f t="shared" si="2"/>
        <v>222.22222222222223</v>
      </c>
    </row>
    <row r="81" spans="1:39" ht="18" customHeight="1">
      <c r="A81" s="22">
        <v>76</v>
      </c>
      <c r="B81" s="31" t="s">
        <v>196</v>
      </c>
      <c r="C81" s="19" t="s">
        <v>123</v>
      </c>
      <c r="D81" s="20">
        <v>13</v>
      </c>
      <c r="E81" s="21">
        <f>D81*1000/56</f>
        <v>232.14285714285714</v>
      </c>
      <c r="F81" s="20"/>
      <c r="G81" s="22"/>
      <c r="H81" s="20"/>
      <c r="I81" s="21"/>
      <c r="J81" s="20"/>
      <c r="K81" s="22"/>
      <c r="L81" s="20"/>
      <c r="M81" s="21"/>
      <c r="N81" s="20"/>
      <c r="O81" s="22"/>
      <c r="P81" s="20"/>
      <c r="Q81" s="21"/>
      <c r="R81" s="20"/>
      <c r="S81" s="21"/>
      <c r="T81" s="20"/>
      <c r="U81" s="21"/>
      <c r="V81" s="20"/>
      <c r="W81" s="22"/>
      <c r="X81" s="20"/>
      <c r="Y81" s="21"/>
      <c r="Z81" s="20"/>
      <c r="AA81" s="21"/>
      <c r="AB81" s="20"/>
      <c r="AC81" s="21"/>
      <c r="AD81" s="20"/>
      <c r="AE81" s="21"/>
      <c r="AF81" s="20"/>
      <c r="AG81" s="21"/>
      <c r="AH81" s="20"/>
      <c r="AI81" s="21"/>
      <c r="AJ81" s="20"/>
      <c r="AK81" s="21"/>
      <c r="AL81" s="22">
        <v>1</v>
      </c>
      <c r="AM81" s="23">
        <f t="shared" si="2"/>
        <v>232.14285714285714</v>
      </c>
    </row>
    <row r="82" spans="1:39" ht="18" customHeight="1">
      <c r="A82" s="22">
        <v>77</v>
      </c>
      <c r="B82" s="34" t="s">
        <v>50</v>
      </c>
      <c r="C82" s="24" t="s">
        <v>121</v>
      </c>
      <c r="D82" s="20"/>
      <c r="E82" s="22"/>
      <c r="F82" s="20"/>
      <c r="G82" s="22"/>
      <c r="H82" s="20"/>
      <c r="I82" s="21"/>
      <c r="J82" s="20">
        <v>18</v>
      </c>
      <c r="K82" s="21">
        <f>J82*1000/66</f>
        <v>272.72727272727275</v>
      </c>
      <c r="L82" s="20"/>
      <c r="M82" s="21"/>
      <c r="N82" s="20"/>
      <c r="O82" s="22"/>
      <c r="P82" s="20"/>
      <c r="Q82" s="21"/>
      <c r="R82" s="20"/>
      <c r="S82" s="21"/>
      <c r="T82" s="20"/>
      <c r="U82" s="21"/>
      <c r="V82" s="20"/>
      <c r="W82" s="22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2">
        <v>1</v>
      </c>
      <c r="AM82" s="23">
        <f t="shared" si="2"/>
        <v>272.72727272727275</v>
      </c>
    </row>
    <row r="83" spans="1:39" ht="18" customHeight="1">
      <c r="A83" s="22">
        <v>78</v>
      </c>
      <c r="B83" s="26" t="s">
        <v>197</v>
      </c>
      <c r="C83" s="19" t="s">
        <v>123</v>
      </c>
      <c r="D83" s="20"/>
      <c r="E83" s="22"/>
      <c r="F83" s="20"/>
      <c r="G83" s="22"/>
      <c r="H83" s="20">
        <v>19</v>
      </c>
      <c r="I83" s="21">
        <f>H83*1000/63</f>
        <v>301.58730158730157</v>
      </c>
      <c r="J83" s="20"/>
      <c r="K83" s="22"/>
      <c r="L83" s="20"/>
      <c r="M83" s="21"/>
      <c r="N83" s="20"/>
      <c r="O83" s="22"/>
      <c r="P83" s="20"/>
      <c r="Q83" s="21"/>
      <c r="R83" s="20"/>
      <c r="S83" s="21"/>
      <c r="T83" s="20"/>
      <c r="U83" s="21"/>
      <c r="V83" s="20"/>
      <c r="W83" s="22"/>
      <c r="X83" s="20"/>
      <c r="Y83" s="21"/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1</v>
      </c>
      <c r="AM83" s="23">
        <f t="shared" si="2"/>
        <v>301.58730158730157</v>
      </c>
    </row>
    <row r="84" spans="1:39" s="15" customFormat="1" ht="18" customHeight="1">
      <c r="A84" s="22">
        <v>79</v>
      </c>
      <c r="B84" s="29" t="s">
        <v>198</v>
      </c>
      <c r="C84" s="24" t="s">
        <v>121</v>
      </c>
      <c r="D84" s="20"/>
      <c r="E84" s="21"/>
      <c r="F84" s="20">
        <v>17</v>
      </c>
      <c r="G84" s="21">
        <f>F84*1000/54</f>
        <v>314.81481481481484</v>
      </c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2"/>
        <v>314.81481481481484</v>
      </c>
    </row>
    <row r="85" spans="1:39" s="15" customFormat="1" ht="18" customHeight="1">
      <c r="A85" s="22">
        <v>80</v>
      </c>
      <c r="B85" s="28" t="s">
        <v>199</v>
      </c>
      <c r="C85" s="19" t="s">
        <v>123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>
        <v>15</v>
      </c>
      <c r="S85" s="21">
        <f>R85*1000/43</f>
        <v>348.83720930232556</v>
      </c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2"/>
        <v>348.83720930232556</v>
      </c>
    </row>
    <row r="86" spans="1:39" ht="18" customHeight="1">
      <c r="A86" s="22">
        <v>81</v>
      </c>
      <c r="B86" s="28" t="s">
        <v>152</v>
      </c>
      <c r="C86" s="24" t="s">
        <v>123</v>
      </c>
      <c r="D86" s="20"/>
      <c r="E86" s="22"/>
      <c r="F86" s="20"/>
      <c r="G86" s="22"/>
      <c r="H86" s="20"/>
      <c r="I86" s="21"/>
      <c r="J86" s="20"/>
      <c r="K86" s="22"/>
      <c r="L86" s="20"/>
      <c r="M86" s="21"/>
      <c r="N86" s="20"/>
      <c r="O86" s="22"/>
      <c r="P86" s="20"/>
      <c r="Q86" s="21"/>
      <c r="R86" s="20"/>
      <c r="S86" s="21"/>
      <c r="T86" s="20"/>
      <c r="U86" s="21"/>
      <c r="V86" s="20"/>
      <c r="W86" s="22"/>
      <c r="X86" s="20">
        <v>19</v>
      </c>
      <c r="Y86" s="21">
        <f>X86*1000/54</f>
        <v>351.85185185185185</v>
      </c>
      <c r="Z86" s="20"/>
      <c r="AA86" s="21"/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2"/>
        <v>351.85185185185185</v>
      </c>
    </row>
    <row r="87" spans="1:39" ht="18" customHeight="1">
      <c r="A87" s="22">
        <v>82</v>
      </c>
      <c r="B87" s="28" t="s">
        <v>124</v>
      </c>
      <c r="C87" s="19">
        <v>38</v>
      </c>
      <c r="D87" s="20"/>
      <c r="E87" s="22"/>
      <c r="F87" s="20"/>
      <c r="G87" s="22"/>
      <c r="H87" s="20"/>
      <c r="I87" s="21"/>
      <c r="J87" s="20"/>
      <c r="K87" s="22"/>
      <c r="L87" s="20"/>
      <c r="M87" s="21"/>
      <c r="N87" s="20"/>
      <c r="O87" s="22"/>
      <c r="P87" s="20"/>
      <c r="Q87" s="21"/>
      <c r="R87" s="20"/>
      <c r="S87" s="21"/>
      <c r="T87" s="20"/>
      <c r="U87" s="21"/>
      <c r="V87" s="20"/>
      <c r="W87" s="22"/>
      <c r="X87" s="20"/>
      <c r="Y87" s="21"/>
      <c r="Z87" s="20"/>
      <c r="AA87" s="21"/>
      <c r="AB87" s="20"/>
      <c r="AC87" s="21"/>
      <c r="AD87" s="20"/>
      <c r="AE87" s="21"/>
      <c r="AF87" s="20">
        <v>10</v>
      </c>
      <c r="AG87" s="21">
        <f>AF87*1000/27</f>
        <v>370.3703703703704</v>
      </c>
      <c r="AH87" s="20"/>
      <c r="AI87" s="21"/>
      <c r="AJ87" s="20"/>
      <c r="AK87" s="21"/>
      <c r="AL87" s="22">
        <v>1</v>
      </c>
      <c r="AM87" s="23">
        <f t="shared" si="2"/>
        <v>370.3703703703704</v>
      </c>
    </row>
    <row r="88" spans="1:39" ht="18" customHeight="1">
      <c r="A88" s="22">
        <v>83</v>
      </c>
      <c r="B88" s="28" t="s">
        <v>53</v>
      </c>
      <c r="C88" s="24" t="s">
        <v>121</v>
      </c>
      <c r="D88" s="20"/>
      <c r="E88" s="22"/>
      <c r="F88" s="20"/>
      <c r="G88" s="22"/>
      <c r="H88" s="20"/>
      <c r="I88" s="21"/>
      <c r="J88" s="20">
        <v>26</v>
      </c>
      <c r="K88" s="21">
        <f>J88*1000/66</f>
        <v>393.93939393939394</v>
      </c>
      <c r="L88" s="20"/>
      <c r="M88" s="21"/>
      <c r="N88" s="20"/>
      <c r="O88" s="22"/>
      <c r="P88" s="20"/>
      <c r="Q88" s="21"/>
      <c r="R88" s="20"/>
      <c r="S88" s="21"/>
      <c r="T88" s="20"/>
      <c r="U88" s="21"/>
      <c r="V88" s="20"/>
      <c r="W88" s="22"/>
      <c r="X88" s="20"/>
      <c r="Y88" s="21"/>
      <c r="Z88" s="20"/>
      <c r="AA88" s="21"/>
      <c r="AB88" s="20"/>
      <c r="AC88" s="21"/>
      <c r="AD88" s="20"/>
      <c r="AE88" s="21"/>
      <c r="AF88" s="20"/>
      <c r="AG88" s="21"/>
      <c r="AH88" s="20"/>
      <c r="AI88" s="21"/>
      <c r="AJ88" s="20"/>
      <c r="AK88" s="21"/>
      <c r="AL88" s="22">
        <v>1</v>
      </c>
      <c r="AM88" s="23">
        <f t="shared" si="2"/>
        <v>393.93939393939394</v>
      </c>
    </row>
    <row r="89" spans="1:39" ht="18" customHeight="1">
      <c r="A89" s="22">
        <v>84</v>
      </c>
      <c r="B89" s="37" t="s">
        <v>107</v>
      </c>
      <c r="C89" s="24" t="s">
        <v>121</v>
      </c>
      <c r="D89" s="20">
        <v>27</v>
      </c>
      <c r="E89" s="21">
        <f>D89*1000/56</f>
        <v>482.14285714285717</v>
      </c>
      <c r="F89" s="20"/>
      <c r="G89" s="22"/>
      <c r="H89" s="20"/>
      <c r="I89" s="21"/>
      <c r="J89" s="20"/>
      <c r="K89" s="22"/>
      <c r="L89" s="20"/>
      <c r="M89" s="21"/>
      <c r="N89" s="20"/>
      <c r="O89" s="22"/>
      <c r="P89" s="20"/>
      <c r="Q89" s="21"/>
      <c r="R89" s="20"/>
      <c r="S89" s="21"/>
      <c r="T89" s="20"/>
      <c r="U89" s="21"/>
      <c r="V89" s="20"/>
      <c r="W89" s="22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0"/>
      <c r="AI89" s="21"/>
      <c r="AJ89" s="20"/>
      <c r="AK89" s="21"/>
      <c r="AL89" s="22">
        <v>1</v>
      </c>
      <c r="AM89" s="23">
        <f t="shared" si="2"/>
        <v>482.14285714285717</v>
      </c>
    </row>
    <row r="90" spans="1:39" ht="18" customHeight="1">
      <c r="A90" s="22">
        <v>85</v>
      </c>
      <c r="B90" s="28" t="s">
        <v>200</v>
      </c>
      <c r="C90" s="24" t="s">
        <v>123</v>
      </c>
      <c r="D90" s="20"/>
      <c r="E90" s="22"/>
      <c r="F90" s="20"/>
      <c r="G90" s="22"/>
      <c r="H90" s="20"/>
      <c r="I90" s="21"/>
      <c r="J90" s="20"/>
      <c r="K90" s="22"/>
      <c r="L90" s="20"/>
      <c r="M90" s="21"/>
      <c r="N90" s="20">
        <v>21</v>
      </c>
      <c r="O90" s="21">
        <f>N90*1000/41</f>
        <v>512.1951219512196</v>
      </c>
      <c r="P90" s="20"/>
      <c r="Q90" s="21"/>
      <c r="R90" s="20"/>
      <c r="S90" s="21"/>
      <c r="T90" s="20"/>
      <c r="U90" s="21"/>
      <c r="V90" s="20"/>
      <c r="W90" s="22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2"/>
        <v>512.1951219512196</v>
      </c>
    </row>
    <row r="91" spans="1:39" s="15" customFormat="1" ht="18" customHeight="1">
      <c r="A91" s="22">
        <v>86</v>
      </c>
      <c r="B91" s="29" t="s">
        <v>201</v>
      </c>
      <c r="C91" s="24">
        <v>74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/>
      <c r="AM91" s="23">
        <f t="shared" si="2"/>
        <v>0</v>
      </c>
    </row>
    <row r="92" spans="1:39" s="15" customFormat="1" ht="18" customHeight="1">
      <c r="A92" s="22">
        <v>87</v>
      </c>
      <c r="B92" s="26" t="s">
        <v>63</v>
      </c>
      <c r="C92" s="24" t="s">
        <v>121</v>
      </c>
      <c r="D92" s="20"/>
      <c r="E92" s="21"/>
      <c r="F92" s="25"/>
      <c r="G92" s="21"/>
      <c r="H92" s="20"/>
      <c r="I92" s="21"/>
      <c r="J92" s="20"/>
      <c r="K92" s="21"/>
      <c r="L92" s="20"/>
      <c r="M92" s="21"/>
      <c r="N92" s="25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5"/>
      <c r="AK92" s="21"/>
      <c r="AL92" s="22"/>
      <c r="AM92" s="23">
        <f t="shared" si="2"/>
        <v>0</v>
      </c>
    </row>
    <row r="93" spans="1:39" s="15" customFormat="1" ht="18" customHeight="1">
      <c r="A93" s="22">
        <v>88</v>
      </c>
      <c r="B93" s="29" t="s">
        <v>202</v>
      </c>
      <c r="C93" s="24" t="s">
        <v>121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1"/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/>
      <c r="AM93" s="23">
        <f t="shared" si="2"/>
        <v>0</v>
      </c>
    </row>
    <row r="94" spans="1:39" s="15" customFormat="1" ht="18" customHeight="1">
      <c r="A94" s="22">
        <v>89</v>
      </c>
      <c r="B94" s="28" t="s">
        <v>55</v>
      </c>
      <c r="C94" s="24" t="s">
        <v>121</v>
      </c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/>
      <c r="AM94" s="23">
        <f t="shared" si="2"/>
        <v>0</v>
      </c>
    </row>
    <row r="95" spans="1:39" s="15" customFormat="1" ht="18" customHeight="1">
      <c r="A95" s="22">
        <v>90</v>
      </c>
      <c r="B95" s="28" t="s">
        <v>203</v>
      </c>
      <c r="C95" s="19">
        <v>74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/>
      <c r="AM95" s="23">
        <f t="shared" si="2"/>
        <v>0</v>
      </c>
    </row>
    <row r="96" spans="1:39" s="15" customFormat="1" ht="18" customHeight="1">
      <c r="A96" s="22">
        <v>91</v>
      </c>
      <c r="B96" s="26" t="s">
        <v>64</v>
      </c>
      <c r="C96" s="24" t="s">
        <v>121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/>
      <c r="AK96" s="21"/>
      <c r="AL96" s="22"/>
      <c r="AM96" s="23">
        <f t="shared" si="2"/>
        <v>0</v>
      </c>
    </row>
    <row r="97" spans="1:39" s="15" customFormat="1" ht="18" customHeight="1">
      <c r="A97" s="22">
        <v>92</v>
      </c>
      <c r="B97" s="28" t="s">
        <v>204</v>
      </c>
      <c r="C97" s="19">
        <v>38</v>
      </c>
      <c r="D97" s="20"/>
      <c r="E97" s="21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1"/>
      <c r="X97" s="20"/>
      <c r="Y97" s="21"/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/>
      <c r="AM97" s="23">
        <f t="shared" si="2"/>
        <v>0</v>
      </c>
    </row>
    <row r="98" spans="1:39" s="15" customFormat="1" ht="18" customHeight="1">
      <c r="A98" s="22">
        <v>93</v>
      </c>
      <c r="B98" s="28" t="s">
        <v>36</v>
      </c>
      <c r="C98" s="24" t="s">
        <v>121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/>
      <c r="AM98" s="23">
        <f t="shared" si="2"/>
        <v>0</v>
      </c>
    </row>
    <row r="99" spans="1:39" s="15" customFormat="1" ht="18" customHeight="1">
      <c r="A99" s="22">
        <v>94</v>
      </c>
      <c r="B99" s="34" t="s">
        <v>205</v>
      </c>
      <c r="C99" s="24" t="s">
        <v>123</v>
      </c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/>
      <c r="AM99" s="23">
        <f t="shared" si="2"/>
        <v>0</v>
      </c>
    </row>
    <row r="100" spans="1:39" s="15" customFormat="1" ht="18" customHeight="1">
      <c r="A100" s="22">
        <v>95</v>
      </c>
      <c r="B100" s="28" t="s">
        <v>206</v>
      </c>
      <c r="C100" s="19" t="s">
        <v>123</v>
      </c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/>
      <c r="AM100" s="23">
        <f t="shared" si="2"/>
        <v>0</v>
      </c>
    </row>
    <row r="101" spans="1:39" s="15" customFormat="1" ht="18" customHeight="1">
      <c r="A101" s="22">
        <v>96</v>
      </c>
      <c r="B101" s="28" t="s">
        <v>61</v>
      </c>
      <c r="C101" s="24" t="s">
        <v>121</v>
      </c>
      <c r="D101" s="20"/>
      <c r="E101" s="21"/>
      <c r="F101" s="20"/>
      <c r="G101" s="21"/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/>
      <c r="AM101" s="23">
        <f t="shared" si="2"/>
        <v>0</v>
      </c>
    </row>
    <row r="102" spans="1:39" s="15" customFormat="1" ht="18" customHeight="1">
      <c r="A102" s="22">
        <v>97</v>
      </c>
      <c r="B102" s="27" t="s">
        <v>65</v>
      </c>
      <c r="C102" s="24" t="s">
        <v>121</v>
      </c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/>
      <c r="AM102" s="23">
        <f t="shared" si="2"/>
        <v>0</v>
      </c>
    </row>
    <row r="103" spans="1:39" s="15" customFormat="1" ht="18" customHeight="1">
      <c r="A103" s="22">
        <v>98</v>
      </c>
      <c r="B103" s="29" t="s">
        <v>207</v>
      </c>
      <c r="C103" s="24" t="s">
        <v>123</v>
      </c>
      <c r="D103" s="20"/>
      <c r="E103" s="21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/>
      <c r="Q103" s="21"/>
      <c r="R103" s="20"/>
      <c r="S103" s="21"/>
      <c r="T103" s="20"/>
      <c r="U103" s="21"/>
      <c r="V103" s="20"/>
      <c r="W103" s="21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/>
      <c r="AM103" s="23">
        <f t="shared" si="2"/>
        <v>0</v>
      </c>
    </row>
    <row r="104" spans="1:39" s="15" customFormat="1" ht="18" customHeight="1">
      <c r="A104" s="22">
        <v>99</v>
      </c>
      <c r="B104" s="29" t="s">
        <v>208</v>
      </c>
      <c r="C104" s="24" t="s">
        <v>123</v>
      </c>
      <c r="D104" s="20"/>
      <c r="E104" s="21"/>
      <c r="F104" s="20"/>
      <c r="G104" s="21"/>
      <c r="H104" s="20"/>
      <c r="I104" s="21"/>
      <c r="J104" s="20"/>
      <c r="K104" s="21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0"/>
      <c r="AC104" s="21"/>
      <c r="AD104" s="20"/>
      <c r="AE104" s="21"/>
      <c r="AF104" s="20"/>
      <c r="AG104" s="21"/>
      <c r="AH104" s="20"/>
      <c r="AI104" s="21"/>
      <c r="AJ104" s="20"/>
      <c r="AK104" s="21"/>
      <c r="AL104" s="22"/>
      <c r="AM104" s="23">
        <f t="shared" si="2"/>
        <v>0</v>
      </c>
    </row>
    <row r="105" spans="1:39" ht="18" customHeight="1">
      <c r="A105" s="22">
        <v>100</v>
      </c>
      <c r="B105" s="28" t="s">
        <v>66</v>
      </c>
      <c r="C105" s="24" t="s">
        <v>121</v>
      </c>
      <c r="D105" s="20"/>
      <c r="E105" s="22"/>
      <c r="F105" s="20"/>
      <c r="G105" s="22"/>
      <c r="H105" s="20"/>
      <c r="I105" s="21"/>
      <c r="J105" s="20"/>
      <c r="K105" s="22"/>
      <c r="L105" s="20"/>
      <c r="M105" s="21"/>
      <c r="N105" s="20"/>
      <c r="O105" s="22"/>
      <c r="P105" s="20"/>
      <c r="Q105" s="21"/>
      <c r="R105" s="20"/>
      <c r="S105" s="21"/>
      <c r="T105" s="20"/>
      <c r="U105" s="21"/>
      <c r="V105" s="20"/>
      <c r="W105" s="22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2"/>
        <v>0</v>
      </c>
    </row>
    <row r="106" spans="1:39" ht="18" customHeight="1">
      <c r="A106" s="22">
        <v>101</v>
      </c>
      <c r="B106" s="28" t="s">
        <v>209</v>
      </c>
      <c r="C106" s="24" t="s">
        <v>123</v>
      </c>
      <c r="D106" s="20"/>
      <c r="E106" s="22"/>
      <c r="F106" s="20"/>
      <c r="G106" s="22"/>
      <c r="H106" s="20"/>
      <c r="I106" s="21"/>
      <c r="J106" s="20"/>
      <c r="K106" s="22"/>
      <c r="L106" s="20"/>
      <c r="M106" s="21"/>
      <c r="N106" s="20"/>
      <c r="O106" s="22"/>
      <c r="P106" s="20"/>
      <c r="Q106" s="21"/>
      <c r="R106" s="20"/>
      <c r="S106" s="21"/>
      <c r="T106" s="20"/>
      <c r="U106" s="21"/>
      <c r="V106" s="20"/>
      <c r="W106" s="22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0"/>
      <c r="AI106" s="21"/>
      <c r="AJ106" s="20"/>
      <c r="AK106" s="21"/>
      <c r="AL106" s="22"/>
      <c r="AM106" s="23">
        <f t="shared" si="2"/>
        <v>0</v>
      </c>
    </row>
    <row r="107" spans="1:39" ht="18" customHeight="1">
      <c r="A107" s="22">
        <v>102</v>
      </c>
      <c r="B107" s="28" t="s">
        <v>210</v>
      </c>
      <c r="C107" s="19">
        <v>74</v>
      </c>
      <c r="D107" s="20"/>
      <c r="E107" s="22"/>
      <c r="F107" s="20"/>
      <c r="G107" s="22"/>
      <c r="H107" s="20"/>
      <c r="I107" s="21"/>
      <c r="J107" s="20"/>
      <c r="K107" s="22"/>
      <c r="L107" s="20"/>
      <c r="M107" s="21"/>
      <c r="N107" s="20"/>
      <c r="O107" s="22"/>
      <c r="P107" s="20"/>
      <c r="Q107" s="21"/>
      <c r="R107" s="20"/>
      <c r="S107" s="21"/>
      <c r="T107" s="20"/>
      <c r="U107" s="21"/>
      <c r="V107" s="20"/>
      <c r="W107" s="22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2"/>
        <v>0</v>
      </c>
    </row>
    <row r="108" spans="1:39" ht="18" customHeight="1">
      <c r="A108" s="22">
        <v>103</v>
      </c>
      <c r="B108" s="28" t="s">
        <v>58</v>
      </c>
      <c r="C108" s="24" t="s">
        <v>121</v>
      </c>
      <c r="D108" s="20"/>
      <c r="E108" s="22"/>
      <c r="F108" s="20"/>
      <c r="G108" s="22"/>
      <c r="H108" s="32"/>
      <c r="I108" s="21"/>
      <c r="J108" s="20"/>
      <c r="K108" s="22"/>
      <c r="L108" s="20"/>
      <c r="M108" s="21"/>
      <c r="N108" s="20"/>
      <c r="O108" s="22"/>
      <c r="P108" s="20"/>
      <c r="Q108" s="21"/>
      <c r="R108" s="20"/>
      <c r="S108" s="21"/>
      <c r="T108" s="20"/>
      <c r="U108" s="21"/>
      <c r="V108" s="20"/>
      <c r="W108" s="22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2"/>
        <v>0</v>
      </c>
    </row>
    <row r="109" spans="1:39" ht="18" customHeight="1">
      <c r="A109" s="22">
        <v>104</v>
      </c>
      <c r="B109" s="28" t="s">
        <v>41</v>
      </c>
      <c r="C109" s="24" t="s">
        <v>121</v>
      </c>
      <c r="D109" s="20"/>
      <c r="E109" s="22"/>
      <c r="F109" s="20"/>
      <c r="G109" s="22"/>
      <c r="H109" s="20"/>
      <c r="I109" s="21"/>
      <c r="J109" s="20"/>
      <c r="K109" s="22"/>
      <c r="L109" s="20"/>
      <c r="M109" s="21"/>
      <c r="N109" s="20"/>
      <c r="O109" s="22"/>
      <c r="P109" s="20"/>
      <c r="Q109" s="21"/>
      <c r="R109" s="20"/>
      <c r="S109" s="21"/>
      <c r="T109" s="20"/>
      <c r="U109" s="21"/>
      <c r="V109" s="20"/>
      <c r="W109" s="22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2"/>
        <v>0</v>
      </c>
    </row>
    <row r="110" spans="1:39" ht="18" customHeight="1">
      <c r="A110" s="22">
        <v>105</v>
      </c>
      <c r="B110" s="28" t="s">
        <v>211</v>
      </c>
      <c r="C110" s="19">
        <v>74</v>
      </c>
      <c r="D110" s="20"/>
      <c r="E110" s="22"/>
      <c r="F110" s="20"/>
      <c r="G110" s="22"/>
      <c r="H110" s="20"/>
      <c r="I110" s="21"/>
      <c r="J110" s="20"/>
      <c r="K110" s="22"/>
      <c r="L110" s="20"/>
      <c r="M110" s="21"/>
      <c r="N110" s="20"/>
      <c r="O110" s="22"/>
      <c r="P110" s="20"/>
      <c r="Q110" s="21"/>
      <c r="R110" s="20"/>
      <c r="S110" s="21"/>
      <c r="T110" s="20"/>
      <c r="U110" s="21"/>
      <c r="V110" s="20"/>
      <c r="W110" s="22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2"/>
        <v>0</v>
      </c>
    </row>
    <row r="111" spans="1:39" ht="18" customHeight="1">
      <c r="A111" s="22">
        <v>106</v>
      </c>
      <c r="B111" s="28" t="s">
        <v>212</v>
      </c>
      <c r="C111" s="24" t="s">
        <v>123</v>
      </c>
      <c r="D111" s="20"/>
      <c r="E111" s="22"/>
      <c r="F111" s="20"/>
      <c r="G111" s="22"/>
      <c r="H111" s="20"/>
      <c r="I111" s="21"/>
      <c r="J111" s="20"/>
      <c r="K111" s="22"/>
      <c r="L111" s="20"/>
      <c r="M111" s="21"/>
      <c r="N111" s="20"/>
      <c r="O111" s="22"/>
      <c r="P111" s="20"/>
      <c r="Q111" s="21"/>
      <c r="R111" s="20"/>
      <c r="S111" s="21"/>
      <c r="T111" s="20"/>
      <c r="U111" s="21"/>
      <c r="V111" s="20"/>
      <c r="W111" s="22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2"/>
        <v>0</v>
      </c>
    </row>
    <row r="112" spans="1:39" ht="18" customHeight="1">
      <c r="A112" s="22">
        <v>107</v>
      </c>
      <c r="B112" s="28" t="s">
        <v>213</v>
      </c>
      <c r="C112" s="24" t="s">
        <v>121</v>
      </c>
      <c r="D112" s="20"/>
      <c r="E112" s="22"/>
      <c r="F112" s="20"/>
      <c r="G112" s="22"/>
      <c r="H112" s="20"/>
      <c r="I112" s="21"/>
      <c r="J112" s="20"/>
      <c r="K112" s="22"/>
      <c r="L112" s="20"/>
      <c r="M112" s="21"/>
      <c r="N112" s="20"/>
      <c r="O112" s="22"/>
      <c r="P112" s="20"/>
      <c r="Q112" s="21"/>
      <c r="R112" s="20"/>
      <c r="S112" s="21"/>
      <c r="T112" s="20"/>
      <c r="U112" s="21"/>
      <c r="V112" s="20"/>
      <c r="W112" s="22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2"/>
        <v>0</v>
      </c>
    </row>
    <row r="113" spans="1:39" ht="18" customHeight="1">
      <c r="A113" s="22">
        <v>108</v>
      </c>
      <c r="B113" s="28" t="s">
        <v>214</v>
      </c>
      <c r="C113" s="24" t="s">
        <v>123</v>
      </c>
      <c r="D113" s="20"/>
      <c r="E113" s="22"/>
      <c r="F113" s="20"/>
      <c r="G113" s="22"/>
      <c r="H113" s="20"/>
      <c r="I113" s="21"/>
      <c r="J113" s="20"/>
      <c r="K113" s="22"/>
      <c r="L113" s="20"/>
      <c r="M113" s="21"/>
      <c r="N113" s="20"/>
      <c r="O113" s="22"/>
      <c r="P113" s="20"/>
      <c r="Q113" s="21"/>
      <c r="R113" s="20"/>
      <c r="S113" s="21"/>
      <c r="T113" s="20"/>
      <c r="U113" s="21"/>
      <c r="V113" s="20"/>
      <c r="W113" s="22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2"/>
        <v>0</v>
      </c>
    </row>
    <row r="114" spans="1:39" ht="18" customHeight="1">
      <c r="A114" s="22">
        <v>109</v>
      </c>
      <c r="B114" s="34" t="s">
        <v>67</v>
      </c>
      <c r="C114" s="24" t="s">
        <v>121</v>
      </c>
      <c r="D114" s="20"/>
      <c r="E114" s="22"/>
      <c r="F114" s="20"/>
      <c r="G114" s="22"/>
      <c r="H114" s="20"/>
      <c r="I114" s="21"/>
      <c r="J114" s="20"/>
      <c r="K114" s="22"/>
      <c r="L114" s="20"/>
      <c r="M114" s="21"/>
      <c r="N114" s="20"/>
      <c r="O114" s="22"/>
      <c r="P114" s="20"/>
      <c r="Q114" s="21"/>
      <c r="R114" s="20"/>
      <c r="S114" s="21"/>
      <c r="T114" s="20"/>
      <c r="U114" s="21"/>
      <c r="V114" s="20"/>
      <c r="W114" s="22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2"/>
        <v>0</v>
      </c>
    </row>
    <row r="115" spans="1:39" ht="18" customHeight="1">
      <c r="A115" s="22">
        <v>110</v>
      </c>
      <c r="B115" s="29" t="s">
        <v>215</v>
      </c>
      <c r="C115" s="24" t="s">
        <v>121</v>
      </c>
      <c r="D115" s="20"/>
      <c r="E115" s="22"/>
      <c r="F115" s="20"/>
      <c r="G115" s="22"/>
      <c r="H115" s="20"/>
      <c r="I115" s="21"/>
      <c r="J115" s="20"/>
      <c r="K115" s="22"/>
      <c r="L115" s="20"/>
      <c r="M115" s="21"/>
      <c r="N115" s="20"/>
      <c r="O115" s="22"/>
      <c r="P115" s="20"/>
      <c r="Q115" s="21"/>
      <c r="R115" s="20"/>
      <c r="S115" s="21"/>
      <c r="T115" s="20"/>
      <c r="U115" s="21"/>
      <c r="V115" s="20"/>
      <c r="W115" s="22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2"/>
        <v>0</v>
      </c>
    </row>
    <row r="116" spans="1:39" ht="18" customHeight="1">
      <c r="A116" s="22">
        <v>111</v>
      </c>
      <c r="B116" s="28" t="s">
        <v>216</v>
      </c>
      <c r="C116" s="19">
        <v>74</v>
      </c>
      <c r="D116" s="20"/>
      <c r="E116" s="22"/>
      <c r="F116" s="20"/>
      <c r="G116" s="22"/>
      <c r="H116" s="20"/>
      <c r="I116" s="21"/>
      <c r="J116" s="20"/>
      <c r="K116" s="22"/>
      <c r="L116" s="20"/>
      <c r="M116" s="21"/>
      <c r="N116" s="20"/>
      <c r="O116" s="22"/>
      <c r="P116" s="20"/>
      <c r="Q116" s="21"/>
      <c r="R116" s="20"/>
      <c r="S116" s="21"/>
      <c r="T116" s="20"/>
      <c r="U116" s="21"/>
      <c r="V116" s="20"/>
      <c r="W116" s="22"/>
      <c r="X116" s="20"/>
      <c r="Y116" s="21"/>
      <c r="Z116" s="20"/>
      <c r="AA116" s="21"/>
      <c r="AB116" s="20"/>
      <c r="AC116" s="21"/>
      <c r="AD116" s="20"/>
      <c r="AE116" s="21"/>
      <c r="AF116" s="20"/>
      <c r="AG116" s="21"/>
      <c r="AH116" s="20"/>
      <c r="AI116" s="21"/>
      <c r="AJ116" s="20"/>
      <c r="AK116" s="21"/>
      <c r="AL116" s="22"/>
      <c r="AM116" s="23">
        <f t="shared" si="2"/>
        <v>0</v>
      </c>
    </row>
    <row r="117" spans="1:39" ht="18" customHeight="1">
      <c r="A117" s="22">
        <v>112</v>
      </c>
      <c r="B117" s="28" t="s">
        <v>217</v>
      </c>
      <c r="C117" s="19">
        <v>74</v>
      </c>
      <c r="D117" s="20"/>
      <c r="E117" s="22"/>
      <c r="F117" s="20"/>
      <c r="G117" s="22"/>
      <c r="H117" s="20"/>
      <c r="I117" s="21"/>
      <c r="J117" s="20"/>
      <c r="K117" s="22"/>
      <c r="L117" s="20"/>
      <c r="M117" s="21"/>
      <c r="N117" s="20"/>
      <c r="O117" s="22"/>
      <c r="P117" s="20"/>
      <c r="Q117" s="21"/>
      <c r="R117" s="20"/>
      <c r="S117" s="21"/>
      <c r="T117" s="20"/>
      <c r="U117" s="21"/>
      <c r="V117" s="20"/>
      <c r="W117" s="22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2"/>
        <v>0</v>
      </c>
    </row>
    <row r="118" spans="1:39" ht="18" customHeight="1">
      <c r="A118" s="22">
        <v>113</v>
      </c>
      <c r="B118" s="28" t="s">
        <v>57</v>
      </c>
      <c r="C118" s="24" t="s">
        <v>121</v>
      </c>
      <c r="D118" s="20"/>
      <c r="E118" s="22"/>
      <c r="F118" s="20"/>
      <c r="G118" s="22"/>
      <c r="H118" s="20"/>
      <c r="I118" s="21"/>
      <c r="J118" s="20"/>
      <c r="K118" s="22"/>
      <c r="L118" s="20"/>
      <c r="M118" s="21"/>
      <c r="N118" s="20"/>
      <c r="O118" s="22"/>
      <c r="P118" s="20"/>
      <c r="Q118" s="21"/>
      <c r="R118" s="20"/>
      <c r="S118" s="21"/>
      <c r="T118" s="20"/>
      <c r="U118" s="21"/>
      <c r="V118" s="20"/>
      <c r="W118" s="22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2"/>
        <v>0</v>
      </c>
    </row>
    <row r="119" spans="1:39" ht="18" customHeight="1">
      <c r="A119" s="22">
        <v>114</v>
      </c>
      <c r="B119" s="29" t="s">
        <v>218</v>
      </c>
      <c r="C119" s="24" t="s">
        <v>121</v>
      </c>
      <c r="D119" s="20"/>
      <c r="E119" s="22"/>
      <c r="F119" s="20"/>
      <c r="G119" s="22"/>
      <c r="H119" s="20"/>
      <c r="I119" s="21"/>
      <c r="J119" s="20"/>
      <c r="K119" s="22"/>
      <c r="L119" s="20"/>
      <c r="M119" s="21"/>
      <c r="N119" s="20"/>
      <c r="O119" s="22"/>
      <c r="P119" s="20"/>
      <c r="Q119" s="21"/>
      <c r="R119" s="20"/>
      <c r="S119" s="21"/>
      <c r="T119" s="20"/>
      <c r="U119" s="21"/>
      <c r="V119" s="20"/>
      <c r="W119" s="22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2"/>
        <v>0</v>
      </c>
    </row>
    <row r="120" spans="1:39" ht="18" customHeight="1">
      <c r="A120" s="22">
        <v>115</v>
      </c>
      <c r="B120" s="29" t="s">
        <v>219</v>
      </c>
      <c r="C120" s="24" t="s">
        <v>123</v>
      </c>
      <c r="D120" s="20"/>
      <c r="E120" s="22"/>
      <c r="F120" s="20"/>
      <c r="G120" s="22"/>
      <c r="H120" s="20"/>
      <c r="I120" s="21"/>
      <c r="J120" s="20"/>
      <c r="K120" s="22"/>
      <c r="L120" s="20"/>
      <c r="M120" s="21"/>
      <c r="N120" s="20"/>
      <c r="O120" s="22"/>
      <c r="P120" s="20"/>
      <c r="Q120" s="21"/>
      <c r="R120" s="20"/>
      <c r="S120" s="21"/>
      <c r="T120" s="20"/>
      <c r="U120" s="21"/>
      <c r="V120" s="20"/>
      <c r="W120" s="22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2"/>
        <v>0</v>
      </c>
    </row>
    <row r="121" spans="1:39" ht="18" customHeight="1">
      <c r="A121" s="22">
        <v>116</v>
      </c>
      <c r="B121" s="28" t="s">
        <v>140</v>
      </c>
      <c r="C121" s="19" t="s">
        <v>127</v>
      </c>
      <c r="D121" s="20"/>
      <c r="E121" s="22"/>
      <c r="F121" s="20"/>
      <c r="G121" s="22"/>
      <c r="H121" s="20"/>
      <c r="I121" s="21"/>
      <c r="J121" s="20"/>
      <c r="K121" s="22"/>
      <c r="L121" s="20"/>
      <c r="M121" s="21"/>
      <c r="N121" s="20"/>
      <c r="O121" s="22"/>
      <c r="P121" s="20"/>
      <c r="Q121" s="21"/>
      <c r="R121" s="20"/>
      <c r="S121" s="21"/>
      <c r="T121" s="20"/>
      <c r="U121" s="21"/>
      <c r="V121" s="20"/>
      <c r="W121" s="22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2"/>
        <v>0</v>
      </c>
    </row>
    <row r="122" spans="1:39" ht="18" customHeight="1">
      <c r="A122" s="22">
        <v>117</v>
      </c>
      <c r="B122" s="33" t="s">
        <v>220</v>
      </c>
      <c r="C122" s="19">
        <v>74</v>
      </c>
      <c r="D122" s="20"/>
      <c r="E122" s="22"/>
      <c r="F122" s="20"/>
      <c r="G122" s="22"/>
      <c r="H122" s="20"/>
      <c r="I122" s="21"/>
      <c r="J122" s="20"/>
      <c r="K122" s="22"/>
      <c r="L122" s="20"/>
      <c r="M122" s="21"/>
      <c r="N122" s="20"/>
      <c r="O122" s="22"/>
      <c r="P122" s="20"/>
      <c r="Q122" s="21"/>
      <c r="R122" s="20"/>
      <c r="S122" s="21"/>
      <c r="T122" s="20"/>
      <c r="U122" s="21"/>
      <c r="V122" s="20"/>
      <c r="W122" s="22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2"/>
        <v>0</v>
      </c>
    </row>
    <row r="123" spans="1:39" ht="18" customHeight="1">
      <c r="A123" s="22">
        <v>118</v>
      </c>
      <c r="B123" s="28" t="s">
        <v>221</v>
      </c>
      <c r="C123" s="24" t="s">
        <v>125</v>
      </c>
      <c r="D123" s="20"/>
      <c r="E123" s="22"/>
      <c r="F123" s="20"/>
      <c r="G123" s="22"/>
      <c r="H123" s="20"/>
      <c r="I123" s="21"/>
      <c r="J123" s="20"/>
      <c r="K123" s="22"/>
      <c r="L123" s="20"/>
      <c r="M123" s="21"/>
      <c r="N123" s="20"/>
      <c r="O123" s="22"/>
      <c r="P123" s="20"/>
      <c r="Q123" s="21"/>
      <c r="R123" s="20"/>
      <c r="S123" s="21"/>
      <c r="T123" s="20"/>
      <c r="U123" s="21"/>
      <c r="V123" s="20"/>
      <c r="W123" s="22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2"/>
        <v>0</v>
      </c>
    </row>
    <row r="124" spans="1:39" ht="18" customHeight="1">
      <c r="A124" s="22">
        <v>119</v>
      </c>
      <c r="B124" s="37" t="s">
        <v>222</v>
      </c>
      <c r="C124" s="24" t="s">
        <v>121</v>
      </c>
      <c r="D124" s="20"/>
      <c r="E124" s="22"/>
      <c r="F124" s="20"/>
      <c r="G124" s="22"/>
      <c r="H124" s="20"/>
      <c r="I124" s="21"/>
      <c r="J124" s="20"/>
      <c r="K124" s="22"/>
      <c r="L124" s="20"/>
      <c r="M124" s="21"/>
      <c r="N124" s="20"/>
      <c r="O124" s="22"/>
      <c r="P124" s="20"/>
      <c r="Q124" s="21"/>
      <c r="R124" s="20"/>
      <c r="S124" s="21"/>
      <c r="T124" s="20"/>
      <c r="U124" s="21"/>
      <c r="V124" s="20"/>
      <c r="W124" s="22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2"/>
        <v>0</v>
      </c>
    </row>
  </sheetData>
  <sheetProtection/>
  <mergeCells count="52">
    <mergeCell ref="A3:A5"/>
    <mergeCell ref="D3:E3"/>
    <mergeCell ref="F3:G3"/>
    <mergeCell ref="H3:I3"/>
    <mergeCell ref="D4:E4"/>
    <mergeCell ref="F4:G4"/>
    <mergeCell ref="J3:K3"/>
    <mergeCell ref="L3:M3"/>
    <mergeCell ref="V3:W3"/>
    <mergeCell ref="X3:Y3"/>
    <mergeCell ref="N3:O3"/>
    <mergeCell ref="P3:Q3"/>
    <mergeCell ref="R3:S3"/>
    <mergeCell ref="T3:U3"/>
    <mergeCell ref="AD3:AE3"/>
    <mergeCell ref="AF3:AG3"/>
    <mergeCell ref="Z3:AA3"/>
    <mergeCell ref="AB3:AC3"/>
    <mergeCell ref="AH3:AI3"/>
    <mergeCell ref="AJ3:AK3"/>
    <mergeCell ref="H4:I4"/>
    <mergeCell ref="J4:K4"/>
    <mergeCell ref="L4:M4"/>
    <mergeCell ref="N4:O4"/>
    <mergeCell ref="P4:Q4"/>
    <mergeCell ref="R4:S4"/>
    <mergeCell ref="T4:U4"/>
    <mergeCell ref="V4:W4"/>
    <mergeCell ref="AJ4:AK4"/>
    <mergeCell ref="D5:E5"/>
    <mergeCell ref="F5:G5"/>
    <mergeCell ref="H5:I5"/>
    <mergeCell ref="J5:K5"/>
    <mergeCell ref="L5:M5"/>
    <mergeCell ref="N5:O5"/>
    <mergeCell ref="P5:Q5"/>
    <mergeCell ref="X4:Y4"/>
    <mergeCell ref="Z4:AA4"/>
    <mergeCell ref="R5:S5"/>
    <mergeCell ref="T5:U5"/>
    <mergeCell ref="V5:W5"/>
    <mergeCell ref="X5:Y5"/>
    <mergeCell ref="AF4:AG4"/>
    <mergeCell ref="AH4:AI4"/>
    <mergeCell ref="AB4:AC4"/>
    <mergeCell ref="AD4:AE4"/>
    <mergeCell ref="AH5:AI5"/>
    <mergeCell ref="AJ5:AK5"/>
    <mergeCell ref="Z5:AA5"/>
    <mergeCell ref="AB5:AC5"/>
    <mergeCell ref="AD5:AE5"/>
    <mergeCell ref="AF5:AG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7"/>
  <sheetViews>
    <sheetView zoomScale="55" zoomScaleNormal="55" zoomScalePageLayoutView="0" workbookViewId="0" topLeftCell="A1">
      <selection activeCell="AH30" sqref="AH30"/>
    </sheetView>
  </sheetViews>
  <sheetFormatPr defaultColWidth="11.421875" defaultRowHeight="12.75"/>
  <cols>
    <col min="1" max="1" width="5.140625" style="1" customWidth="1"/>
    <col min="2" max="2" width="30.574218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5" customWidth="1"/>
    <col min="10" max="10" width="3.8515625" style="5" customWidth="1"/>
    <col min="11" max="11" width="9.00390625" style="1" customWidth="1"/>
    <col min="12" max="12" width="3.8515625" style="5" customWidth="1"/>
    <col min="13" max="13" width="8.140625" style="6" customWidth="1"/>
    <col min="14" max="14" width="3.8515625" style="5" customWidth="1"/>
    <col min="15" max="15" width="8.421875" style="6" customWidth="1"/>
    <col min="16" max="16" width="4.421875" style="5" customWidth="1"/>
    <col min="17" max="17" width="11.5742187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0.7109375" style="1" customWidth="1"/>
    <col min="22" max="22" width="3.8515625" style="5" customWidth="1"/>
    <col min="23" max="23" width="8.140625" style="1" customWidth="1"/>
    <col min="24" max="24" width="3.8515625" style="5" customWidth="1"/>
    <col min="25" max="25" width="9.8515625" style="1" customWidth="1"/>
    <col min="26" max="26" width="3.8515625" style="5" customWidth="1"/>
    <col min="27" max="27" width="8.140625" style="6" customWidth="1"/>
    <col min="28" max="28" width="3.8515625" style="5" customWidth="1"/>
    <col min="29" max="29" width="9.8515625" style="1" customWidth="1"/>
    <col min="30" max="30" width="3.8515625" style="5" customWidth="1"/>
    <col min="31" max="31" width="8.7109375" style="1" customWidth="1"/>
    <col min="32" max="32" width="7.421875" style="1" customWidth="1"/>
    <col min="33" max="33" width="8.7109375" style="0" customWidth="1"/>
  </cols>
  <sheetData>
    <row r="1" spans="4:26" ht="26.25">
      <c r="D1" s="4"/>
      <c r="L1" s="7"/>
      <c r="N1" s="7"/>
      <c r="O1" s="4" t="s">
        <v>108</v>
      </c>
      <c r="P1" s="4"/>
      <c r="T1" s="4"/>
      <c r="Z1" s="7"/>
    </row>
    <row r="2" ht="15"/>
    <row r="3" spans="1:33" s="11" customFormat="1" ht="15.75">
      <c r="A3" s="124" t="s">
        <v>0</v>
      </c>
      <c r="B3" s="8"/>
      <c r="C3" s="9" t="s">
        <v>1</v>
      </c>
      <c r="D3" s="118" t="s">
        <v>70</v>
      </c>
      <c r="E3" s="119"/>
      <c r="F3" s="118" t="s">
        <v>109</v>
      </c>
      <c r="G3" s="119"/>
      <c r="H3" s="120" t="s">
        <v>110</v>
      </c>
      <c r="I3" s="121"/>
      <c r="J3" s="122" t="s">
        <v>111</v>
      </c>
      <c r="K3" s="123"/>
      <c r="L3" s="122" t="s">
        <v>112</v>
      </c>
      <c r="M3" s="123"/>
      <c r="N3" s="122" t="s">
        <v>71</v>
      </c>
      <c r="O3" s="123"/>
      <c r="P3" s="118" t="s">
        <v>72</v>
      </c>
      <c r="Q3" s="119"/>
      <c r="R3" s="118" t="s">
        <v>74</v>
      </c>
      <c r="S3" s="119"/>
      <c r="T3" s="118" t="s">
        <v>75</v>
      </c>
      <c r="U3" s="119"/>
      <c r="V3" s="118" t="s">
        <v>76</v>
      </c>
      <c r="W3" s="119"/>
      <c r="X3" s="118" t="s">
        <v>113</v>
      </c>
      <c r="Y3" s="119"/>
      <c r="Z3" s="122" t="s">
        <v>73</v>
      </c>
      <c r="AA3" s="123"/>
      <c r="AB3" s="118" t="s">
        <v>75</v>
      </c>
      <c r="AC3" s="119"/>
      <c r="AD3" s="118" t="s">
        <v>114</v>
      </c>
      <c r="AE3" s="119"/>
      <c r="AF3" s="10" t="s">
        <v>2</v>
      </c>
      <c r="AG3" s="10" t="s">
        <v>3</v>
      </c>
    </row>
    <row r="4" spans="1:33" s="15" customFormat="1" ht="15.75">
      <c r="A4" s="125"/>
      <c r="B4" s="12" t="s">
        <v>77</v>
      </c>
      <c r="C4" s="13" t="s">
        <v>4</v>
      </c>
      <c r="D4" s="115" t="s">
        <v>115</v>
      </c>
      <c r="E4" s="116"/>
      <c r="F4" s="115" t="s">
        <v>82</v>
      </c>
      <c r="G4" s="116"/>
      <c r="H4" s="115" t="s">
        <v>116</v>
      </c>
      <c r="I4" s="117"/>
      <c r="J4" s="115" t="s">
        <v>117</v>
      </c>
      <c r="K4" s="116"/>
      <c r="L4" s="115" t="s">
        <v>118</v>
      </c>
      <c r="M4" s="116"/>
      <c r="N4" s="115" t="s">
        <v>6</v>
      </c>
      <c r="O4" s="116"/>
      <c r="P4" s="115" t="s">
        <v>81</v>
      </c>
      <c r="Q4" s="116"/>
      <c r="R4" s="115" t="s">
        <v>6</v>
      </c>
      <c r="S4" s="116"/>
      <c r="T4" s="115" t="s">
        <v>100</v>
      </c>
      <c r="U4" s="116"/>
      <c r="V4" s="115" t="s">
        <v>101</v>
      </c>
      <c r="W4" s="116"/>
      <c r="X4" s="115" t="s">
        <v>119</v>
      </c>
      <c r="Y4" s="116"/>
      <c r="Z4" s="115" t="s">
        <v>102</v>
      </c>
      <c r="AA4" s="116"/>
      <c r="AB4" s="115" t="s">
        <v>103</v>
      </c>
      <c r="AC4" s="116"/>
      <c r="AD4" s="115" t="s">
        <v>120</v>
      </c>
      <c r="AE4" s="116"/>
      <c r="AF4" s="14" t="s">
        <v>5</v>
      </c>
      <c r="AG4" s="14" t="s">
        <v>5</v>
      </c>
    </row>
    <row r="5" spans="1:33" s="15" customFormat="1" ht="15.75">
      <c r="A5" s="125"/>
      <c r="B5" s="16"/>
      <c r="C5" s="13"/>
      <c r="D5" s="106">
        <v>39908</v>
      </c>
      <c r="E5" s="107"/>
      <c r="F5" s="115">
        <v>39934</v>
      </c>
      <c r="G5" s="116"/>
      <c r="H5" s="115">
        <v>39941</v>
      </c>
      <c r="I5" s="117"/>
      <c r="J5" s="115">
        <v>39950</v>
      </c>
      <c r="K5" s="116"/>
      <c r="L5" s="115">
        <v>39985</v>
      </c>
      <c r="M5" s="116"/>
      <c r="N5" s="115">
        <v>39999</v>
      </c>
      <c r="O5" s="116"/>
      <c r="P5" s="115">
        <v>40013</v>
      </c>
      <c r="Q5" s="116"/>
      <c r="R5" s="115">
        <v>40027</v>
      </c>
      <c r="S5" s="116"/>
      <c r="T5" s="115">
        <v>40034</v>
      </c>
      <c r="U5" s="116"/>
      <c r="V5" s="115">
        <v>40040</v>
      </c>
      <c r="W5" s="116"/>
      <c r="X5" s="115">
        <v>40048</v>
      </c>
      <c r="Y5" s="116"/>
      <c r="Z5" s="115">
        <v>40069</v>
      </c>
      <c r="AA5" s="116"/>
      <c r="AB5" s="115">
        <v>40090</v>
      </c>
      <c r="AC5" s="116"/>
      <c r="AD5" s="115">
        <v>40125</v>
      </c>
      <c r="AE5" s="116"/>
      <c r="AF5" s="14" t="s">
        <v>11</v>
      </c>
      <c r="AG5" s="14" t="s">
        <v>12</v>
      </c>
    </row>
    <row r="6" spans="1:34" s="15" customFormat="1" ht="18" customHeight="1">
      <c r="A6" s="17">
        <v>1</v>
      </c>
      <c r="B6" s="28" t="s">
        <v>26</v>
      </c>
      <c r="C6" s="24" t="s">
        <v>121</v>
      </c>
      <c r="D6" s="20"/>
      <c r="E6" s="21"/>
      <c r="F6" s="20"/>
      <c r="G6" s="21"/>
      <c r="H6" s="20"/>
      <c r="I6" s="20"/>
      <c r="J6" s="20"/>
      <c r="K6" s="21"/>
      <c r="L6" s="20">
        <v>1</v>
      </c>
      <c r="M6" s="21">
        <f>(L6*1000)/31</f>
        <v>32.25806451612903</v>
      </c>
      <c r="N6" s="20"/>
      <c r="O6" s="21"/>
      <c r="P6" s="20">
        <v>12</v>
      </c>
      <c r="Q6" s="21"/>
      <c r="R6" s="20"/>
      <c r="S6" s="21"/>
      <c r="T6" s="20">
        <v>1</v>
      </c>
      <c r="U6" s="21">
        <f>(T6*1000)/72</f>
        <v>13.88888888888889</v>
      </c>
      <c r="V6" s="20"/>
      <c r="W6" s="21"/>
      <c r="X6" s="20"/>
      <c r="Y6" s="21"/>
      <c r="Z6" s="20">
        <v>5</v>
      </c>
      <c r="AA6" s="21">
        <f>(Z6*1000)/50</f>
        <v>100</v>
      </c>
      <c r="AB6" s="20">
        <v>4</v>
      </c>
      <c r="AC6" s="21">
        <f>(AB6*1000)/47</f>
        <v>85.1063829787234</v>
      </c>
      <c r="AD6" s="20">
        <v>3</v>
      </c>
      <c r="AE6" s="21">
        <f>(AD6*1000)/33</f>
        <v>90.9090909090909</v>
      </c>
      <c r="AF6" s="22">
        <v>5</v>
      </c>
      <c r="AG6" s="23">
        <f aca="true" t="shared" si="0" ref="AG6:AG69">E6+G6+I6+K6+M6+O6+Q6+S6+U6+W6+Y6+AA6+AC6+AE6</f>
        <v>322.16242729283226</v>
      </c>
      <c r="AH6" s="15">
        <v>6</v>
      </c>
    </row>
    <row r="7" spans="1:34" s="15" customFormat="1" ht="18" customHeight="1">
      <c r="A7" s="17">
        <v>2</v>
      </c>
      <c r="B7" s="29" t="s">
        <v>17</v>
      </c>
      <c r="C7" s="24" t="s">
        <v>121</v>
      </c>
      <c r="D7" s="20">
        <v>1</v>
      </c>
      <c r="E7" s="21">
        <f>(D7*1000)/67</f>
        <v>14.925373134328359</v>
      </c>
      <c r="F7" s="20"/>
      <c r="G7" s="21"/>
      <c r="H7" s="20"/>
      <c r="I7" s="21"/>
      <c r="J7" s="20"/>
      <c r="K7" s="21"/>
      <c r="L7" s="20"/>
      <c r="M7" s="21"/>
      <c r="N7" s="20"/>
      <c r="O7" s="21"/>
      <c r="P7" s="20">
        <v>5</v>
      </c>
      <c r="Q7" s="21">
        <f>(P7*1000)/62</f>
        <v>80.64516129032258</v>
      </c>
      <c r="R7" s="20"/>
      <c r="S7" s="21"/>
      <c r="T7" s="20">
        <v>19</v>
      </c>
      <c r="U7" s="21">
        <f>(T7*1000)/72</f>
        <v>263.8888888888889</v>
      </c>
      <c r="V7" s="20"/>
      <c r="W7" s="21"/>
      <c r="X7" s="20">
        <v>3</v>
      </c>
      <c r="Y7" s="21">
        <f>(X7*1000)/70</f>
        <v>42.857142857142854</v>
      </c>
      <c r="Z7" s="20">
        <v>4</v>
      </c>
      <c r="AA7" s="21">
        <f>(Z7*1000)/50</f>
        <v>80</v>
      </c>
      <c r="AB7" s="20">
        <v>14</v>
      </c>
      <c r="AC7" s="21"/>
      <c r="AD7" s="20">
        <v>9</v>
      </c>
      <c r="AE7" s="21"/>
      <c r="AF7" s="22">
        <v>5</v>
      </c>
      <c r="AG7" s="23">
        <f t="shared" si="0"/>
        <v>482.3165661706827</v>
      </c>
      <c r="AH7" s="15">
        <v>7</v>
      </c>
    </row>
    <row r="8" spans="1:34" ht="18" customHeight="1">
      <c r="A8" s="17">
        <v>3</v>
      </c>
      <c r="B8" s="28" t="s">
        <v>122</v>
      </c>
      <c r="C8" s="19" t="s">
        <v>123</v>
      </c>
      <c r="D8" s="20">
        <v>8</v>
      </c>
      <c r="E8" s="21">
        <f>(D8*1000)/67</f>
        <v>119.40298507462687</v>
      </c>
      <c r="F8" s="20">
        <v>5</v>
      </c>
      <c r="G8" s="21">
        <f>(F8*1000)/51</f>
        <v>98.03921568627452</v>
      </c>
      <c r="H8" s="20">
        <v>1</v>
      </c>
      <c r="I8" s="21">
        <f>(H8*1000)/49</f>
        <v>20.408163265306122</v>
      </c>
      <c r="J8" s="20">
        <v>4</v>
      </c>
      <c r="K8" s="21">
        <f>(J8*1000)/30</f>
        <v>133.33333333333334</v>
      </c>
      <c r="L8" s="20">
        <v>5</v>
      </c>
      <c r="M8" s="21">
        <f>(L8*1000)/31</f>
        <v>161.29032258064515</v>
      </c>
      <c r="N8" s="20"/>
      <c r="O8" s="21"/>
      <c r="P8" s="20">
        <v>23</v>
      </c>
      <c r="Q8" s="21"/>
      <c r="R8" s="20"/>
      <c r="S8" s="22"/>
      <c r="T8" s="20"/>
      <c r="U8" s="22"/>
      <c r="V8" s="20">
        <v>16</v>
      </c>
      <c r="W8" s="21"/>
      <c r="X8" s="20"/>
      <c r="Y8" s="22"/>
      <c r="Z8" s="20"/>
      <c r="AA8" s="21"/>
      <c r="AB8" s="20"/>
      <c r="AC8" s="21"/>
      <c r="AD8" s="20"/>
      <c r="AE8" s="21"/>
      <c r="AF8" s="22">
        <v>5</v>
      </c>
      <c r="AG8" s="23">
        <f t="shared" si="0"/>
        <v>532.4740199401859</v>
      </c>
      <c r="AH8">
        <v>7</v>
      </c>
    </row>
    <row r="9" spans="1:34" ht="18" customHeight="1">
      <c r="A9" s="17">
        <v>4</v>
      </c>
      <c r="B9" s="28" t="s">
        <v>88</v>
      </c>
      <c r="C9" s="24" t="s">
        <v>121</v>
      </c>
      <c r="D9" s="20">
        <v>7</v>
      </c>
      <c r="E9" s="21">
        <f>(D9*1000)/67</f>
        <v>104.4776119402985</v>
      </c>
      <c r="F9" s="20"/>
      <c r="G9" s="22"/>
      <c r="H9" s="20"/>
      <c r="I9" s="21"/>
      <c r="J9" s="20"/>
      <c r="K9" s="21"/>
      <c r="L9" s="20"/>
      <c r="M9" s="21"/>
      <c r="N9" s="20"/>
      <c r="O9" s="21"/>
      <c r="P9" s="20">
        <v>1</v>
      </c>
      <c r="Q9" s="21">
        <f>(P9*1000)/62</f>
        <v>16.129032258064516</v>
      </c>
      <c r="R9" s="20">
        <v>8</v>
      </c>
      <c r="S9" s="21">
        <f>(R9*1000)/54</f>
        <v>148.14814814814815</v>
      </c>
      <c r="T9" s="20">
        <v>11</v>
      </c>
      <c r="U9" s="21">
        <f>(T9*1000)/72</f>
        <v>152.77777777777777</v>
      </c>
      <c r="V9" s="20">
        <v>10</v>
      </c>
      <c r="W9" s="21">
        <f>(V9*1000)/83</f>
        <v>120.48192771084338</v>
      </c>
      <c r="X9" s="20">
        <v>35</v>
      </c>
      <c r="Y9" s="21"/>
      <c r="Z9" s="20">
        <v>25</v>
      </c>
      <c r="AA9" s="21"/>
      <c r="AB9" s="20"/>
      <c r="AC9" s="21"/>
      <c r="AD9" s="20"/>
      <c r="AE9" s="21"/>
      <c r="AF9" s="22">
        <v>5</v>
      </c>
      <c r="AG9" s="23">
        <f t="shared" si="0"/>
        <v>542.0144978351324</v>
      </c>
      <c r="AH9">
        <v>7</v>
      </c>
    </row>
    <row r="10" spans="1:34" ht="18" customHeight="1">
      <c r="A10" s="17">
        <v>5</v>
      </c>
      <c r="B10" s="28" t="s">
        <v>124</v>
      </c>
      <c r="C10" s="19" t="s">
        <v>125</v>
      </c>
      <c r="D10" s="20">
        <v>14</v>
      </c>
      <c r="E10" s="21"/>
      <c r="F10" s="20"/>
      <c r="G10" s="21"/>
      <c r="H10" s="20">
        <v>8</v>
      </c>
      <c r="I10" s="21">
        <f>(H10*1000)/49</f>
        <v>163.26530612244898</v>
      </c>
      <c r="J10" s="20"/>
      <c r="K10" s="21"/>
      <c r="L10" s="20">
        <v>2</v>
      </c>
      <c r="M10" s="21">
        <f>(L10*1000)/31</f>
        <v>64.51612903225806</v>
      </c>
      <c r="N10" s="20"/>
      <c r="O10" s="21"/>
      <c r="P10" s="20"/>
      <c r="Q10" s="21"/>
      <c r="R10" s="20"/>
      <c r="S10" s="21"/>
      <c r="T10" s="20">
        <v>4</v>
      </c>
      <c r="U10" s="21">
        <f>(T10*1000)/72</f>
        <v>55.55555555555556</v>
      </c>
      <c r="V10" s="20"/>
      <c r="W10" s="21"/>
      <c r="X10" s="20">
        <v>8</v>
      </c>
      <c r="Y10" s="21">
        <f>(X10*1000)/70</f>
        <v>114.28571428571429</v>
      </c>
      <c r="Z10" s="20"/>
      <c r="AA10" s="21"/>
      <c r="AB10" s="20"/>
      <c r="AC10" s="21"/>
      <c r="AD10" s="20">
        <v>6</v>
      </c>
      <c r="AE10" s="21">
        <f>(AD10*1000)/33</f>
        <v>181.8181818181818</v>
      </c>
      <c r="AF10" s="22">
        <v>5</v>
      </c>
      <c r="AG10" s="23">
        <f t="shared" si="0"/>
        <v>579.4408868141586</v>
      </c>
      <c r="AH10">
        <v>6</v>
      </c>
    </row>
    <row r="11" spans="1:34" ht="18" customHeight="1">
      <c r="A11" s="17">
        <v>6</v>
      </c>
      <c r="B11" s="29" t="s">
        <v>87</v>
      </c>
      <c r="C11" s="24" t="s">
        <v>121</v>
      </c>
      <c r="D11" s="20"/>
      <c r="E11" s="21"/>
      <c r="F11" s="20"/>
      <c r="G11" s="21"/>
      <c r="H11" s="20"/>
      <c r="I11" s="20"/>
      <c r="J11" s="20"/>
      <c r="K11" s="21"/>
      <c r="L11" s="20"/>
      <c r="M11" s="21"/>
      <c r="N11" s="20">
        <v>8</v>
      </c>
      <c r="O11" s="21">
        <f>(N11*1000)/54</f>
        <v>148.14814814814815</v>
      </c>
      <c r="P11" s="20">
        <v>10</v>
      </c>
      <c r="Q11" s="21">
        <f>(P11*1000)/62</f>
        <v>161.29032258064515</v>
      </c>
      <c r="R11" s="20"/>
      <c r="S11" s="21"/>
      <c r="T11" s="20">
        <v>25</v>
      </c>
      <c r="U11" s="21"/>
      <c r="V11" s="20">
        <v>1</v>
      </c>
      <c r="W11" s="21">
        <f>(V11*1000)/83</f>
        <v>12.048192771084338</v>
      </c>
      <c r="X11" s="20">
        <v>4</v>
      </c>
      <c r="Y11" s="21">
        <f>(X11*1000)/70</f>
        <v>57.142857142857146</v>
      </c>
      <c r="Z11" s="20">
        <v>11</v>
      </c>
      <c r="AA11" s="21"/>
      <c r="AB11" s="20">
        <v>13</v>
      </c>
      <c r="AC11" s="21"/>
      <c r="AD11" s="20">
        <v>7</v>
      </c>
      <c r="AE11" s="21">
        <f>(AD11*1000)/33</f>
        <v>212.12121212121212</v>
      </c>
      <c r="AF11" s="22">
        <v>5</v>
      </c>
      <c r="AG11" s="23">
        <f t="shared" si="0"/>
        <v>590.7507327639469</v>
      </c>
      <c r="AH11">
        <v>8</v>
      </c>
    </row>
    <row r="12" spans="1:34" s="15" customFormat="1" ht="18" customHeight="1">
      <c r="A12" s="17">
        <v>7</v>
      </c>
      <c r="B12" s="29" t="s">
        <v>126</v>
      </c>
      <c r="C12" s="24" t="s">
        <v>127</v>
      </c>
      <c r="D12" s="20">
        <v>27</v>
      </c>
      <c r="E12" s="21"/>
      <c r="F12" s="20"/>
      <c r="G12" s="21"/>
      <c r="H12" s="20">
        <v>13</v>
      </c>
      <c r="I12" s="21">
        <f>(H12*1000)/49</f>
        <v>265.3061224489796</v>
      </c>
      <c r="J12" s="20">
        <v>6</v>
      </c>
      <c r="K12" s="21">
        <f>(J12*1000)/30</f>
        <v>200</v>
      </c>
      <c r="L12" s="20">
        <v>11</v>
      </c>
      <c r="M12" s="21"/>
      <c r="N12" s="20"/>
      <c r="O12" s="21"/>
      <c r="P12" s="20"/>
      <c r="Q12" s="21"/>
      <c r="R12" s="20">
        <v>2</v>
      </c>
      <c r="S12" s="21">
        <f>(R12*1000)/54</f>
        <v>37.03703703703704</v>
      </c>
      <c r="T12" s="20"/>
      <c r="U12" s="21"/>
      <c r="V12" s="20">
        <v>4</v>
      </c>
      <c r="W12" s="21">
        <f>(V12*1000)/83</f>
        <v>48.19277108433735</v>
      </c>
      <c r="X12" s="20">
        <v>6</v>
      </c>
      <c r="Y12" s="21">
        <f>(X12*1000)/70</f>
        <v>85.71428571428571</v>
      </c>
      <c r="Z12" s="20"/>
      <c r="AA12" s="21"/>
      <c r="AB12" s="20">
        <v>15</v>
      </c>
      <c r="AC12" s="21"/>
      <c r="AD12" s="20"/>
      <c r="AE12" s="21"/>
      <c r="AF12" s="22">
        <v>5</v>
      </c>
      <c r="AG12" s="23">
        <f t="shared" si="0"/>
        <v>636.2502162846396</v>
      </c>
      <c r="AH12" s="15">
        <v>8</v>
      </c>
    </row>
    <row r="13" spans="1:34" s="15" customFormat="1" ht="18" customHeight="1">
      <c r="A13" s="17">
        <v>8</v>
      </c>
      <c r="B13" s="28" t="s">
        <v>15</v>
      </c>
      <c r="C13" s="24" t="s">
        <v>121</v>
      </c>
      <c r="D13" s="20">
        <v>13</v>
      </c>
      <c r="E13" s="21">
        <f>(D13*1000)/67</f>
        <v>194.02985074626866</v>
      </c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>
        <v>7</v>
      </c>
      <c r="Q13" s="21">
        <f>(P13*1000)/62</f>
        <v>112.90322580645162</v>
      </c>
      <c r="R13" s="20"/>
      <c r="S13" s="21"/>
      <c r="T13" s="20"/>
      <c r="U13" s="21"/>
      <c r="V13" s="20">
        <v>25</v>
      </c>
      <c r="W13" s="21">
        <f>(V13*1000)/83</f>
        <v>301.2048192771084</v>
      </c>
      <c r="X13" s="20"/>
      <c r="Y13" s="21"/>
      <c r="Z13" s="20">
        <v>1</v>
      </c>
      <c r="AA13" s="21">
        <f>(Z13*1000)/50</f>
        <v>20</v>
      </c>
      <c r="AB13" s="20">
        <v>1</v>
      </c>
      <c r="AC13" s="21">
        <f>(AB13*1000)/47</f>
        <v>21.27659574468085</v>
      </c>
      <c r="AD13" s="20"/>
      <c r="AE13" s="21"/>
      <c r="AF13" s="22">
        <v>5</v>
      </c>
      <c r="AG13" s="23">
        <f t="shared" si="0"/>
        <v>649.4144915745096</v>
      </c>
      <c r="AH13" s="92">
        <v>5</v>
      </c>
    </row>
    <row r="14" spans="1:34" ht="18" customHeight="1">
      <c r="A14" s="17">
        <v>9</v>
      </c>
      <c r="B14" s="28" t="s">
        <v>13</v>
      </c>
      <c r="C14" s="19" t="s">
        <v>121</v>
      </c>
      <c r="D14" s="20"/>
      <c r="E14" s="21"/>
      <c r="F14" s="20"/>
      <c r="G14" s="22"/>
      <c r="H14" s="20"/>
      <c r="I14" s="20"/>
      <c r="J14" s="20"/>
      <c r="K14" s="22"/>
      <c r="L14" s="20"/>
      <c r="M14" s="21"/>
      <c r="N14" s="20"/>
      <c r="O14" s="21"/>
      <c r="P14" s="20">
        <v>4</v>
      </c>
      <c r="Q14" s="21">
        <f>(P14*1000)/62</f>
        <v>64.51612903225806</v>
      </c>
      <c r="R14" s="20">
        <v>5</v>
      </c>
      <c r="S14" s="21">
        <f>(R14*1000)/54</f>
        <v>92.5925925925926</v>
      </c>
      <c r="T14" s="20">
        <v>15</v>
      </c>
      <c r="U14" s="21">
        <f>(T14*1000)/72</f>
        <v>208.33333333333334</v>
      </c>
      <c r="V14" s="20">
        <v>17</v>
      </c>
      <c r="W14" s="21">
        <f>(V14*1000)/83</f>
        <v>204.81927710843374</v>
      </c>
      <c r="X14" s="20">
        <v>34</v>
      </c>
      <c r="Y14" s="21"/>
      <c r="Z14" s="20">
        <v>14</v>
      </c>
      <c r="AA14" s="21"/>
      <c r="AB14" s="20">
        <v>8</v>
      </c>
      <c r="AC14" s="21">
        <f>(AB14*1000)/47</f>
        <v>170.2127659574468</v>
      </c>
      <c r="AD14" s="20"/>
      <c r="AE14" s="21"/>
      <c r="AF14" s="22">
        <v>5</v>
      </c>
      <c r="AG14" s="23">
        <f t="shared" si="0"/>
        <v>740.4740980240646</v>
      </c>
      <c r="AH14" s="92">
        <v>8</v>
      </c>
    </row>
    <row r="15" spans="1:34" ht="18" customHeight="1">
      <c r="A15" s="17">
        <v>10</v>
      </c>
      <c r="B15" s="28" t="s">
        <v>16</v>
      </c>
      <c r="C15" s="24" t="s">
        <v>121</v>
      </c>
      <c r="D15" s="20">
        <v>31</v>
      </c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>
        <v>6</v>
      </c>
      <c r="S15" s="21">
        <f>(R15*1000)/54</f>
        <v>111.11111111111111</v>
      </c>
      <c r="T15" s="20"/>
      <c r="U15" s="21"/>
      <c r="V15" s="20"/>
      <c r="W15" s="21"/>
      <c r="X15" s="20">
        <v>30</v>
      </c>
      <c r="Y15" s="21">
        <f>(X15*1000)/70</f>
        <v>428.57142857142856</v>
      </c>
      <c r="Z15" s="20">
        <v>2</v>
      </c>
      <c r="AA15" s="21">
        <f>(Z15*1000)/50</f>
        <v>40</v>
      </c>
      <c r="AB15" s="20">
        <v>3</v>
      </c>
      <c r="AC15" s="21">
        <f>(AB15*1000)/47</f>
        <v>63.829787234042556</v>
      </c>
      <c r="AD15" s="20">
        <v>4</v>
      </c>
      <c r="AE15" s="21">
        <f>(AD15*1000)/33</f>
        <v>121.21212121212122</v>
      </c>
      <c r="AF15" s="22">
        <v>5</v>
      </c>
      <c r="AG15" s="23">
        <f t="shared" si="0"/>
        <v>764.7244481287034</v>
      </c>
      <c r="AH15" s="92">
        <v>6</v>
      </c>
    </row>
    <row r="16" spans="1:33" s="15" customFormat="1" ht="18" customHeight="1">
      <c r="A16" s="17">
        <v>11</v>
      </c>
      <c r="B16" s="28" t="s">
        <v>128</v>
      </c>
      <c r="C16" s="24" t="s">
        <v>125</v>
      </c>
      <c r="D16" s="20"/>
      <c r="E16" s="21"/>
      <c r="F16" s="20">
        <v>8</v>
      </c>
      <c r="G16" s="21">
        <f>(F16*1000)/51</f>
        <v>156.86274509803923</v>
      </c>
      <c r="H16" s="32">
        <v>3</v>
      </c>
      <c r="I16" s="21">
        <f>(H16*1000)/49</f>
        <v>61.224489795918366</v>
      </c>
      <c r="J16" s="20"/>
      <c r="K16" s="21"/>
      <c r="L16" s="20"/>
      <c r="M16" s="21"/>
      <c r="N16" s="20">
        <v>9</v>
      </c>
      <c r="O16" s="21">
        <f>(N16*1000)/54</f>
        <v>166.66666666666666</v>
      </c>
      <c r="P16" s="20">
        <v>8</v>
      </c>
      <c r="Q16" s="21">
        <f>(P16*1000)/62</f>
        <v>129.03225806451613</v>
      </c>
      <c r="R16" s="20"/>
      <c r="S16" s="22"/>
      <c r="T16" s="20"/>
      <c r="U16" s="22"/>
      <c r="V16" s="20"/>
      <c r="W16" s="21"/>
      <c r="X16" s="20">
        <v>20</v>
      </c>
      <c r="Y16" s="21">
        <f>(X16*1000)/70</f>
        <v>285.7142857142857</v>
      </c>
      <c r="Z16" s="20"/>
      <c r="AA16" s="21"/>
      <c r="AB16" s="20"/>
      <c r="AC16" s="21"/>
      <c r="AD16" s="20"/>
      <c r="AE16" s="21"/>
      <c r="AF16" s="22">
        <v>5</v>
      </c>
      <c r="AG16" s="23">
        <f t="shared" si="0"/>
        <v>799.500445339426</v>
      </c>
    </row>
    <row r="17" spans="1:34" ht="18" customHeight="1">
      <c r="A17" s="17">
        <v>12</v>
      </c>
      <c r="B17" s="33" t="s">
        <v>86</v>
      </c>
      <c r="C17" s="19" t="s">
        <v>121</v>
      </c>
      <c r="D17" s="20"/>
      <c r="E17" s="22"/>
      <c r="F17" s="20"/>
      <c r="G17" s="21"/>
      <c r="H17" s="32"/>
      <c r="I17" s="20"/>
      <c r="J17" s="20"/>
      <c r="K17" s="21"/>
      <c r="L17" s="20"/>
      <c r="M17" s="21"/>
      <c r="N17" s="20"/>
      <c r="O17" s="21"/>
      <c r="P17" s="20">
        <v>13</v>
      </c>
      <c r="Q17" s="21">
        <f>(P17*1000)/62</f>
        <v>209.67741935483872</v>
      </c>
      <c r="R17" s="20">
        <v>1</v>
      </c>
      <c r="S17" s="21">
        <f>(R17*1000)/54</f>
        <v>18.51851851851852</v>
      </c>
      <c r="T17" s="20">
        <v>14</v>
      </c>
      <c r="U17" s="21">
        <f>(T17*1000)/72</f>
        <v>194.44444444444446</v>
      </c>
      <c r="V17" s="20"/>
      <c r="W17" s="21"/>
      <c r="X17" s="20"/>
      <c r="Y17" s="21"/>
      <c r="Z17" s="20">
        <v>3</v>
      </c>
      <c r="AA17" s="21">
        <f>(Z17*1000)/50</f>
        <v>60</v>
      </c>
      <c r="AB17" s="20"/>
      <c r="AC17" s="21"/>
      <c r="AD17" s="20">
        <v>12</v>
      </c>
      <c r="AE17" s="21">
        <f>(AD17*1000)/33</f>
        <v>363.6363636363636</v>
      </c>
      <c r="AF17" s="22">
        <v>5</v>
      </c>
      <c r="AG17" s="23">
        <f t="shared" si="0"/>
        <v>846.2767459541653</v>
      </c>
      <c r="AH17" s="92">
        <v>6</v>
      </c>
    </row>
    <row r="18" spans="1:34" ht="18" customHeight="1">
      <c r="A18" s="17">
        <v>13</v>
      </c>
      <c r="B18" s="34" t="s">
        <v>129</v>
      </c>
      <c r="C18" s="19" t="s">
        <v>127</v>
      </c>
      <c r="D18" s="20"/>
      <c r="E18" s="21"/>
      <c r="F18" s="20">
        <v>12</v>
      </c>
      <c r="G18" s="21">
        <f>(F18*1000)/51</f>
        <v>235.2941176470588</v>
      </c>
      <c r="H18" s="32"/>
      <c r="I18" s="21"/>
      <c r="J18" s="20"/>
      <c r="K18" s="21"/>
      <c r="L18" s="20">
        <v>13</v>
      </c>
      <c r="M18" s="21"/>
      <c r="N18" s="20"/>
      <c r="O18" s="21"/>
      <c r="P18" s="20"/>
      <c r="Q18" s="21"/>
      <c r="R18" s="20">
        <v>17</v>
      </c>
      <c r="S18" s="21">
        <f>(R18*1000)/54</f>
        <v>314.81481481481484</v>
      </c>
      <c r="T18" s="20">
        <v>6</v>
      </c>
      <c r="U18" s="21">
        <f>(T18*1000)/72</f>
        <v>83.33333333333333</v>
      </c>
      <c r="V18" s="20">
        <v>20</v>
      </c>
      <c r="W18" s="21">
        <f>(V18*1000)/83</f>
        <v>240.96385542168676</v>
      </c>
      <c r="X18" s="20">
        <v>1</v>
      </c>
      <c r="Y18" s="21">
        <f>(X18*1000)/70</f>
        <v>14.285714285714286</v>
      </c>
      <c r="Z18" s="20"/>
      <c r="AA18" s="21"/>
      <c r="AB18" s="20"/>
      <c r="AC18" s="21"/>
      <c r="AD18" s="20"/>
      <c r="AE18" s="21"/>
      <c r="AF18" s="22">
        <v>5</v>
      </c>
      <c r="AG18" s="23">
        <f t="shared" si="0"/>
        <v>888.6918355026081</v>
      </c>
      <c r="AH18" s="92">
        <v>6</v>
      </c>
    </row>
    <row r="19" spans="1:34" ht="18" customHeight="1">
      <c r="A19" s="17">
        <v>14</v>
      </c>
      <c r="B19" s="18" t="s">
        <v>22</v>
      </c>
      <c r="C19" s="24" t="s">
        <v>121</v>
      </c>
      <c r="D19" s="20">
        <v>6</v>
      </c>
      <c r="E19" s="21">
        <f>(D19*1000)/67</f>
        <v>89.55223880597015</v>
      </c>
      <c r="F19" s="20"/>
      <c r="G19" s="22"/>
      <c r="H19" s="32">
        <v>18</v>
      </c>
      <c r="I19" s="21"/>
      <c r="J19" s="20"/>
      <c r="K19" s="21"/>
      <c r="L19" s="20"/>
      <c r="M19" s="21"/>
      <c r="N19" s="20">
        <v>19</v>
      </c>
      <c r="O19" s="21">
        <f>(N19*1000)/54</f>
        <v>351.85185185185185</v>
      </c>
      <c r="P19" s="20">
        <v>9</v>
      </c>
      <c r="Q19" s="21">
        <f>(P19*1000)/62</f>
        <v>145.16129032258064</v>
      </c>
      <c r="R19" s="20"/>
      <c r="S19" s="22"/>
      <c r="T19" s="20"/>
      <c r="U19" s="22"/>
      <c r="V19" s="20">
        <v>7</v>
      </c>
      <c r="W19" s="21">
        <f>(V19*1000)/83</f>
        <v>84.33734939759036</v>
      </c>
      <c r="X19" s="20">
        <v>16</v>
      </c>
      <c r="Y19" s="21">
        <f>(X19*1000)/70</f>
        <v>228.57142857142858</v>
      </c>
      <c r="Z19" s="20"/>
      <c r="AA19" s="21"/>
      <c r="AB19" s="20">
        <v>23</v>
      </c>
      <c r="AC19" s="21"/>
      <c r="AD19" s="20"/>
      <c r="AE19" s="21"/>
      <c r="AF19" s="22">
        <v>5</v>
      </c>
      <c r="AG19" s="23">
        <f t="shared" si="0"/>
        <v>899.4741589494216</v>
      </c>
      <c r="AH19" s="92">
        <v>7</v>
      </c>
    </row>
    <row r="20" spans="1:33" ht="18" customHeight="1">
      <c r="A20" s="17">
        <v>15</v>
      </c>
      <c r="B20" s="31" t="s">
        <v>130</v>
      </c>
      <c r="C20" s="24" t="s">
        <v>125</v>
      </c>
      <c r="D20" s="20"/>
      <c r="E20" s="21"/>
      <c r="F20" s="20">
        <v>7</v>
      </c>
      <c r="G20" s="21">
        <f>(F20*1000)/51</f>
        <v>137.2549019607843</v>
      </c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>
        <v>13</v>
      </c>
      <c r="S20" s="21">
        <f>(R20*1000)/54</f>
        <v>240.74074074074073</v>
      </c>
      <c r="T20" s="20"/>
      <c r="U20" s="21"/>
      <c r="V20" s="20"/>
      <c r="W20" s="21"/>
      <c r="X20" s="20"/>
      <c r="Y20" s="21"/>
      <c r="Z20" s="20">
        <v>13</v>
      </c>
      <c r="AA20" s="21">
        <f>(Z20*1000)/50</f>
        <v>260</v>
      </c>
      <c r="AB20" s="20">
        <v>6</v>
      </c>
      <c r="AC20" s="21">
        <f>(AB20*1000)/47</f>
        <v>127.65957446808511</v>
      </c>
      <c r="AD20" s="20">
        <v>5</v>
      </c>
      <c r="AE20" s="21">
        <f>(AD20*1000)/33</f>
        <v>151.5151515151515</v>
      </c>
      <c r="AF20" s="22">
        <v>5</v>
      </c>
      <c r="AG20" s="23">
        <f t="shared" si="0"/>
        <v>917.1703686847617</v>
      </c>
    </row>
    <row r="21" spans="1:34" s="15" customFormat="1" ht="18" customHeight="1">
      <c r="A21" s="17">
        <v>16</v>
      </c>
      <c r="B21" s="28" t="s">
        <v>131</v>
      </c>
      <c r="C21" s="24" t="s">
        <v>127</v>
      </c>
      <c r="D21" s="20"/>
      <c r="E21" s="21"/>
      <c r="F21" s="20">
        <v>4</v>
      </c>
      <c r="G21" s="21">
        <f>(F21*1000)/51</f>
        <v>78.43137254901961</v>
      </c>
      <c r="H21" s="20">
        <v>14</v>
      </c>
      <c r="I21" s="21"/>
      <c r="J21" s="20"/>
      <c r="K21" s="21"/>
      <c r="L21" s="20">
        <v>8</v>
      </c>
      <c r="M21" s="21">
        <f>(L21*1000)/31</f>
        <v>258.06451612903226</v>
      </c>
      <c r="N21" s="20"/>
      <c r="O21" s="21"/>
      <c r="P21" s="20"/>
      <c r="Q21" s="21"/>
      <c r="R21" s="20"/>
      <c r="S21" s="21"/>
      <c r="T21" s="20">
        <v>20</v>
      </c>
      <c r="U21" s="21">
        <f>(T21*1000)/72</f>
        <v>277.77777777777777</v>
      </c>
      <c r="V21" s="20">
        <v>15</v>
      </c>
      <c r="W21" s="21">
        <f>(V21*1000)/83</f>
        <v>180.72289156626505</v>
      </c>
      <c r="X21" s="20"/>
      <c r="Y21" s="21"/>
      <c r="Z21" s="20"/>
      <c r="AA21" s="21"/>
      <c r="AB21" s="20">
        <v>7</v>
      </c>
      <c r="AC21" s="21">
        <f>(AB21*1000)/47</f>
        <v>148.93617021276594</v>
      </c>
      <c r="AD21" s="20"/>
      <c r="AE21" s="21"/>
      <c r="AF21" s="22">
        <v>5</v>
      </c>
      <c r="AG21" s="23">
        <f t="shared" si="0"/>
        <v>943.9327282348606</v>
      </c>
      <c r="AH21" s="15">
        <v>6</v>
      </c>
    </row>
    <row r="22" spans="1:34" s="15" customFormat="1" ht="18" customHeight="1">
      <c r="A22" s="17">
        <v>17</v>
      </c>
      <c r="B22" s="28" t="s">
        <v>45</v>
      </c>
      <c r="C22" s="24" t="s">
        <v>121</v>
      </c>
      <c r="D22" s="20">
        <v>19</v>
      </c>
      <c r="E22" s="21"/>
      <c r="F22" s="20"/>
      <c r="G22" s="22"/>
      <c r="H22" s="20">
        <v>9</v>
      </c>
      <c r="I22" s="21">
        <f>(H22*1000)/49</f>
        <v>183.6734693877551</v>
      </c>
      <c r="J22" s="20"/>
      <c r="K22" s="21"/>
      <c r="L22" s="20"/>
      <c r="M22" s="21"/>
      <c r="N22" s="20">
        <v>15</v>
      </c>
      <c r="O22" s="21">
        <f>(N22*1000)/54</f>
        <v>277.77777777777777</v>
      </c>
      <c r="P22" s="20"/>
      <c r="Q22" s="21"/>
      <c r="R22" s="20">
        <v>18</v>
      </c>
      <c r="S22" s="21"/>
      <c r="T22" s="20">
        <v>18</v>
      </c>
      <c r="U22" s="21">
        <f>(T22*1000)/72</f>
        <v>250</v>
      </c>
      <c r="V22" s="20">
        <v>5</v>
      </c>
      <c r="W22" s="21">
        <f>(V22*1000)/83</f>
        <v>60.24096385542169</v>
      </c>
      <c r="X22" s="20">
        <v>18</v>
      </c>
      <c r="Y22" s="21">
        <f>(X22*1000)/70</f>
        <v>257.14285714285717</v>
      </c>
      <c r="Z22" s="20"/>
      <c r="AA22" s="21"/>
      <c r="AB22" s="20">
        <v>16</v>
      </c>
      <c r="AC22" s="21"/>
      <c r="AD22" s="20"/>
      <c r="AE22" s="21"/>
      <c r="AF22" s="22">
        <v>5</v>
      </c>
      <c r="AG22" s="23">
        <f t="shared" si="0"/>
        <v>1028.8350681638117</v>
      </c>
      <c r="AH22" s="92">
        <v>8</v>
      </c>
    </row>
    <row r="23" spans="1:33" ht="18" customHeight="1">
      <c r="A23" s="17">
        <v>18</v>
      </c>
      <c r="B23" s="28" t="s">
        <v>132</v>
      </c>
      <c r="C23" s="24" t="s">
        <v>123</v>
      </c>
      <c r="D23" s="20">
        <v>18</v>
      </c>
      <c r="E23" s="21">
        <f>(D23*1000)/67</f>
        <v>268.65671641791045</v>
      </c>
      <c r="F23" s="20"/>
      <c r="G23" s="21"/>
      <c r="H23" s="20">
        <v>22</v>
      </c>
      <c r="I23" s="21">
        <f>(H23*1000)/49</f>
        <v>448.9795918367347</v>
      </c>
      <c r="J23" s="20"/>
      <c r="K23" s="21"/>
      <c r="L23" s="20"/>
      <c r="M23" s="21"/>
      <c r="N23" s="20"/>
      <c r="O23" s="21"/>
      <c r="P23" s="20">
        <v>21</v>
      </c>
      <c r="Q23" s="21">
        <f>(P23*1000)/62</f>
        <v>338.7096774193548</v>
      </c>
      <c r="R23" s="20">
        <v>3</v>
      </c>
      <c r="S23" s="21">
        <f>(R23*1000)/54</f>
        <v>55.55555555555556</v>
      </c>
      <c r="T23" s="20">
        <v>3</v>
      </c>
      <c r="U23" s="21">
        <f>(T23*1000)/72</f>
        <v>41.666666666666664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2">
        <v>5</v>
      </c>
      <c r="AG23" s="23">
        <f t="shared" si="0"/>
        <v>1153.5682078962225</v>
      </c>
    </row>
    <row r="24" spans="1:34" ht="18" customHeight="1">
      <c r="A24" s="17">
        <v>19</v>
      </c>
      <c r="B24" s="28" t="s">
        <v>89</v>
      </c>
      <c r="C24" s="24" t="s">
        <v>121</v>
      </c>
      <c r="D24" s="20">
        <v>33</v>
      </c>
      <c r="E24" s="21">
        <f>(D24*1000)/67</f>
        <v>492.53731343283584</v>
      </c>
      <c r="F24" s="20"/>
      <c r="G24" s="21"/>
      <c r="H24" s="20"/>
      <c r="I24" s="21"/>
      <c r="J24" s="20"/>
      <c r="K24" s="21"/>
      <c r="L24" s="20"/>
      <c r="M24" s="21"/>
      <c r="N24" s="20">
        <v>3</v>
      </c>
      <c r="O24" s="21">
        <f>(N24*1000)/54</f>
        <v>55.55555555555556</v>
      </c>
      <c r="P24" s="20">
        <v>27</v>
      </c>
      <c r="Q24" s="21"/>
      <c r="R24" s="20">
        <v>22</v>
      </c>
      <c r="S24" s="21">
        <f>(R24*1000)/54</f>
        <v>407.4074074074074</v>
      </c>
      <c r="T24" s="20">
        <v>9</v>
      </c>
      <c r="U24" s="21">
        <f>(T24*1000)/72</f>
        <v>125</v>
      </c>
      <c r="V24" s="20"/>
      <c r="W24" s="21"/>
      <c r="X24" s="20"/>
      <c r="Y24" s="21"/>
      <c r="Z24" s="20">
        <v>9</v>
      </c>
      <c r="AA24" s="21">
        <f>(Z24*1000)/50</f>
        <v>180</v>
      </c>
      <c r="AB24" s="20"/>
      <c r="AC24" s="21"/>
      <c r="AD24" s="20"/>
      <c r="AE24" s="21"/>
      <c r="AF24" s="22">
        <v>5</v>
      </c>
      <c r="AG24" s="23">
        <f t="shared" si="0"/>
        <v>1260.5002763957987</v>
      </c>
      <c r="AH24">
        <v>6</v>
      </c>
    </row>
    <row r="25" spans="1:33" ht="18" customHeight="1">
      <c r="A25" s="17">
        <v>20</v>
      </c>
      <c r="B25" s="29" t="s">
        <v>133</v>
      </c>
      <c r="C25" s="24" t="s">
        <v>125</v>
      </c>
      <c r="D25" s="20"/>
      <c r="E25" s="21"/>
      <c r="F25" s="20">
        <v>3</v>
      </c>
      <c r="G25" s="21">
        <f>(F25*1000)/51</f>
        <v>58.8235294117647</v>
      </c>
      <c r="H25" s="20"/>
      <c r="I25" s="21"/>
      <c r="J25" s="20"/>
      <c r="K25" s="21"/>
      <c r="L25" s="20">
        <v>7</v>
      </c>
      <c r="M25" s="21">
        <f>(L25*1000)/31</f>
        <v>225.80645161290323</v>
      </c>
      <c r="N25" s="20">
        <v>21</v>
      </c>
      <c r="O25" s="21">
        <f>(N25*1000)/54</f>
        <v>388.8888888888889</v>
      </c>
      <c r="P25" s="20">
        <v>11</v>
      </c>
      <c r="Q25" s="21">
        <f>(P25*1000)/62</f>
        <v>177.41935483870967</v>
      </c>
      <c r="R25" s="20"/>
      <c r="S25" s="22"/>
      <c r="T25" s="20"/>
      <c r="U25" s="22"/>
      <c r="V25" s="20"/>
      <c r="W25" s="21"/>
      <c r="X25" s="20"/>
      <c r="Y25" s="21"/>
      <c r="Z25" s="20"/>
      <c r="AA25" s="21"/>
      <c r="AB25" s="20"/>
      <c r="AC25" s="21"/>
      <c r="AD25" s="20">
        <v>14</v>
      </c>
      <c r="AE25" s="21">
        <f>(AD25*1000)/33</f>
        <v>424.24242424242425</v>
      </c>
      <c r="AF25" s="22">
        <v>5</v>
      </c>
      <c r="AG25" s="23">
        <f t="shared" si="0"/>
        <v>1275.1806489946907</v>
      </c>
    </row>
    <row r="26" spans="1:34" ht="18" customHeight="1">
      <c r="A26" s="17">
        <v>21</v>
      </c>
      <c r="B26" s="28" t="s">
        <v>21</v>
      </c>
      <c r="C26" s="24" t="s">
        <v>121</v>
      </c>
      <c r="D26" s="20"/>
      <c r="E26" s="21"/>
      <c r="F26" s="20"/>
      <c r="G26" s="21"/>
      <c r="H26" s="20"/>
      <c r="I26" s="20"/>
      <c r="J26" s="20"/>
      <c r="K26" s="21"/>
      <c r="L26" s="20"/>
      <c r="M26" s="21"/>
      <c r="N26" s="20">
        <v>14</v>
      </c>
      <c r="O26" s="21">
        <f>(N26*1000)/54</f>
        <v>259.25925925925924</v>
      </c>
      <c r="P26" s="20"/>
      <c r="Q26" s="21"/>
      <c r="R26" s="20">
        <v>26</v>
      </c>
      <c r="S26" s="21"/>
      <c r="T26" s="20">
        <v>5</v>
      </c>
      <c r="U26" s="21">
        <f>(T26*1000)/72</f>
        <v>69.44444444444444</v>
      </c>
      <c r="V26" s="20">
        <v>19</v>
      </c>
      <c r="W26" s="21">
        <f>(V26*1000)/83</f>
        <v>228.9156626506024</v>
      </c>
      <c r="X26" s="20"/>
      <c r="Y26" s="21"/>
      <c r="Z26" s="20">
        <v>18</v>
      </c>
      <c r="AA26" s="21">
        <f>(Z26*1000)/50</f>
        <v>360</v>
      </c>
      <c r="AB26" s="20">
        <v>19</v>
      </c>
      <c r="AC26" s="21">
        <f>(AB26*1000)/47</f>
        <v>404.25531914893617</v>
      </c>
      <c r="AD26" s="20"/>
      <c r="AE26" s="21"/>
      <c r="AF26" s="22">
        <v>5</v>
      </c>
      <c r="AG26" s="23">
        <f t="shared" si="0"/>
        <v>1321.8746855032423</v>
      </c>
      <c r="AH26">
        <v>6</v>
      </c>
    </row>
    <row r="27" spans="1:34" s="15" customFormat="1" ht="18" customHeight="1">
      <c r="A27" s="17">
        <v>22</v>
      </c>
      <c r="B27" s="26" t="s">
        <v>92</v>
      </c>
      <c r="C27" s="35" t="s">
        <v>121</v>
      </c>
      <c r="D27" s="20">
        <v>20</v>
      </c>
      <c r="E27" s="21">
        <f>(D27*1000)/67</f>
        <v>298.5074626865672</v>
      </c>
      <c r="F27" s="20"/>
      <c r="G27" s="21"/>
      <c r="H27" s="20"/>
      <c r="I27" s="21"/>
      <c r="J27" s="20"/>
      <c r="K27" s="21"/>
      <c r="L27" s="20"/>
      <c r="M27" s="21"/>
      <c r="N27" s="20">
        <v>24</v>
      </c>
      <c r="O27" s="21"/>
      <c r="P27" s="20">
        <v>17</v>
      </c>
      <c r="Q27" s="21">
        <f>(P27*1000)/62</f>
        <v>274.19354838709677</v>
      </c>
      <c r="R27" s="20">
        <v>20</v>
      </c>
      <c r="S27" s="21">
        <f>(R27*1000)/54</f>
        <v>370.3703703703704</v>
      </c>
      <c r="T27" s="20"/>
      <c r="U27" s="21"/>
      <c r="V27" s="20">
        <v>28</v>
      </c>
      <c r="W27" s="21">
        <f>(V27*1000)/83</f>
        <v>337.34939759036143</v>
      </c>
      <c r="X27" s="20">
        <v>29</v>
      </c>
      <c r="Y27" s="21"/>
      <c r="Z27" s="20">
        <v>6</v>
      </c>
      <c r="AA27" s="21">
        <f>(Z27*1000)/50</f>
        <v>120</v>
      </c>
      <c r="AB27" s="20"/>
      <c r="AC27" s="21"/>
      <c r="AD27" s="20">
        <v>13</v>
      </c>
      <c r="AE27" s="21"/>
      <c r="AF27" s="22">
        <v>5</v>
      </c>
      <c r="AG27" s="23">
        <f t="shared" si="0"/>
        <v>1400.4207790343958</v>
      </c>
      <c r="AH27" s="15">
        <v>8</v>
      </c>
    </row>
    <row r="28" spans="1:33" s="15" customFormat="1" ht="18" customHeight="1">
      <c r="A28" s="17">
        <v>23</v>
      </c>
      <c r="B28" s="34" t="s">
        <v>24</v>
      </c>
      <c r="C28" s="24" t="s">
        <v>121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>
        <v>26</v>
      </c>
      <c r="Q28" s="21">
        <f>(P28*1000)/62</f>
        <v>419.35483870967744</v>
      </c>
      <c r="R28" s="20"/>
      <c r="S28" s="21"/>
      <c r="T28" s="20">
        <v>31</v>
      </c>
      <c r="U28" s="21">
        <f>(T28*1000)/72</f>
        <v>430.55555555555554</v>
      </c>
      <c r="V28" s="20">
        <v>12</v>
      </c>
      <c r="W28" s="21">
        <f>(V28*1000)/83</f>
        <v>144.57831325301206</v>
      </c>
      <c r="X28" s="20"/>
      <c r="Y28" s="21"/>
      <c r="Z28" s="20">
        <v>10</v>
      </c>
      <c r="AA28" s="21">
        <f>(Z28*1000)/50</f>
        <v>200</v>
      </c>
      <c r="AB28" s="20">
        <v>10</v>
      </c>
      <c r="AC28" s="21">
        <f>(AB28*1000)/47</f>
        <v>212.7659574468085</v>
      </c>
      <c r="AD28" s="20"/>
      <c r="AE28" s="21"/>
      <c r="AF28" s="22">
        <v>5</v>
      </c>
      <c r="AG28" s="23">
        <f t="shared" si="0"/>
        <v>1407.2546649650535</v>
      </c>
    </row>
    <row r="29" spans="1:34" ht="18" customHeight="1">
      <c r="A29" s="17">
        <v>24</v>
      </c>
      <c r="B29" s="28" t="s">
        <v>29</v>
      </c>
      <c r="C29" s="24" t="s">
        <v>121</v>
      </c>
      <c r="D29" s="20">
        <v>21</v>
      </c>
      <c r="E29" s="21">
        <f>(D29*1000)/67</f>
        <v>313.43283582089555</v>
      </c>
      <c r="F29" s="25"/>
      <c r="G29" s="21"/>
      <c r="H29" s="20"/>
      <c r="I29" s="21"/>
      <c r="J29" s="20"/>
      <c r="K29" s="21"/>
      <c r="L29" s="20"/>
      <c r="M29" s="21"/>
      <c r="N29" s="20">
        <v>4</v>
      </c>
      <c r="O29" s="21">
        <f>(N29*1000)/54</f>
        <v>74.07407407407408</v>
      </c>
      <c r="P29" s="20">
        <v>22</v>
      </c>
      <c r="Q29" s="21">
        <f>(P29*1000)/62</f>
        <v>354.83870967741933</v>
      </c>
      <c r="R29" s="20"/>
      <c r="S29" s="21"/>
      <c r="T29" s="20"/>
      <c r="U29" s="21"/>
      <c r="V29" s="20">
        <v>34</v>
      </c>
      <c r="W29" s="21">
        <f>(V29*1000)/83</f>
        <v>409.6385542168675</v>
      </c>
      <c r="X29" s="20">
        <v>31</v>
      </c>
      <c r="Y29" s="21"/>
      <c r="Z29" s="20">
        <v>17</v>
      </c>
      <c r="AA29" s="21">
        <f>(Z29*1000)/50</f>
        <v>340</v>
      </c>
      <c r="AB29" s="20"/>
      <c r="AC29" s="21"/>
      <c r="AD29" s="20"/>
      <c r="AE29" s="21"/>
      <c r="AF29" s="22">
        <v>5</v>
      </c>
      <c r="AG29" s="23">
        <f t="shared" si="0"/>
        <v>1491.9841737892564</v>
      </c>
      <c r="AH29" s="92">
        <v>6</v>
      </c>
    </row>
    <row r="30" spans="1:33" ht="18" customHeight="1">
      <c r="A30" s="17">
        <v>25</v>
      </c>
      <c r="B30" s="28" t="s">
        <v>134</v>
      </c>
      <c r="C30" s="24" t="s">
        <v>125</v>
      </c>
      <c r="D30" s="20">
        <v>28</v>
      </c>
      <c r="E30" s="21">
        <f>(D30*1000)/67</f>
        <v>417.910447761194</v>
      </c>
      <c r="F30" s="20"/>
      <c r="G30" s="21"/>
      <c r="H30" s="20">
        <v>12</v>
      </c>
      <c r="I30" s="21">
        <f>(H30*1000)/49</f>
        <v>244.89795918367346</v>
      </c>
      <c r="J30" s="20"/>
      <c r="K30" s="21"/>
      <c r="L30" s="20"/>
      <c r="M30" s="21"/>
      <c r="N30" s="20">
        <v>20</v>
      </c>
      <c r="O30" s="21">
        <f>(N30*1000)/54</f>
        <v>370.3703703703704</v>
      </c>
      <c r="P30" s="20">
        <v>16</v>
      </c>
      <c r="Q30" s="21">
        <f>(P30*1000)/62</f>
        <v>258.06451612903226</v>
      </c>
      <c r="R30" s="20"/>
      <c r="S30" s="21"/>
      <c r="T30" s="20"/>
      <c r="U30" s="22"/>
      <c r="V30" s="20"/>
      <c r="W30" s="21"/>
      <c r="X30" s="20">
        <v>23</v>
      </c>
      <c r="Y30" s="21">
        <f>(X30*1000)/70</f>
        <v>328.57142857142856</v>
      </c>
      <c r="Z30" s="20"/>
      <c r="AA30" s="21"/>
      <c r="AB30" s="20"/>
      <c r="AC30" s="21"/>
      <c r="AD30" s="20"/>
      <c r="AE30" s="21"/>
      <c r="AF30" s="22">
        <v>5</v>
      </c>
      <c r="AG30" s="23">
        <f t="shared" si="0"/>
        <v>1619.8147220156984</v>
      </c>
    </row>
    <row r="31" spans="1:33" ht="18" customHeight="1">
      <c r="A31" s="17">
        <v>26</v>
      </c>
      <c r="B31" s="28" t="s">
        <v>135</v>
      </c>
      <c r="C31" s="24" t="s">
        <v>127</v>
      </c>
      <c r="D31" s="20">
        <v>11</v>
      </c>
      <c r="E31" s="21">
        <f>(D31*1000)/67</f>
        <v>164.17910447761193</v>
      </c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>
        <v>12</v>
      </c>
      <c r="U31" s="21">
        <f>(T31*1000)/72</f>
        <v>166.66666666666666</v>
      </c>
      <c r="V31" s="20"/>
      <c r="W31" s="21"/>
      <c r="X31" s="20">
        <v>2</v>
      </c>
      <c r="Y31" s="21">
        <f>(X31*1000)/70</f>
        <v>28.571428571428573</v>
      </c>
      <c r="Z31" s="20"/>
      <c r="AA31" s="21"/>
      <c r="AB31" s="20">
        <v>2</v>
      </c>
      <c r="AC31" s="21">
        <f>(AB31*1000)/47</f>
        <v>42.5531914893617</v>
      </c>
      <c r="AD31" s="20"/>
      <c r="AE31" s="21"/>
      <c r="AF31" s="22">
        <v>4</v>
      </c>
      <c r="AG31" s="23">
        <f t="shared" si="0"/>
        <v>401.9703912050689</v>
      </c>
    </row>
    <row r="32" spans="1:33" ht="18" customHeight="1">
      <c r="A32" s="17">
        <v>27</v>
      </c>
      <c r="B32" s="30" t="s">
        <v>67</v>
      </c>
      <c r="C32" s="19" t="s">
        <v>121</v>
      </c>
      <c r="D32" s="20">
        <v>4</v>
      </c>
      <c r="E32" s="21">
        <f>(D32*1000)/67</f>
        <v>59.701492537313435</v>
      </c>
      <c r="F32" s="20"/>
      <c r="G32" s="22"/>
      <c r="H32" s="20"/>
      <c r="I32" s="21"/>
      <c r="J32" s="20"/>
      <c r="K32" s="21"/>
      <c r="L32" s="20"/>
      <c r="M32" s="21"/>
      <c r="N32" s="20">
        <v>17</v>
      </c>
      <c r="O32" s="21">
        <f>(N32*1000)/54</f>
        <v>314.81481481481484</v>
      </c>
      <c r="P32" s="20"/>
      <c r="Q32" s="21"/>
      <c r="R32" s="20"/>
      <c r="S32" s="21"/>
      <c r="T32" s="20">
        <v>24</v>
      </c>
      <c r="U32" s="21">
        <f>(T32*1000)/72</f>
        <v>333.3333333333333</v>
      </c>
      <c r="V32" s="20">
        <v>11</v>
      </c>
      <c r="W32" s="21">
        <f>(V32*1000)/83</f>
        <v>132.53012048192772</v>
      </c>
      <c r="X32" s="20"/>
      <c r="Y32" s="21"/>
      <c r="Z32" s="20"/>
      <c r="AA32" s="21"/>
      <c r="AB32" s="20"/>
      <c r="AC32" s="21"/>
      <c r="AD32" s="20"/>
      <c r="AE32" s="21"/>
      <c r="AF32" s="22">
        <v>4</v>
      </c>
      <c r="AG32" s="23">
        <f t="shared" si="0"/>
        <v>840.3797611673892</v>
      </c>
    </row>
    <row r="33" spans="1:33" s="15" customFormat="1" ht="18" customHeight="1">
      <c r="A33" s="17">
        <v>28</v>
      </c>
      <c r="B33" s="34" t="s">
        <v>23</v>
      </c>
      <c r="C33" s="24" t="s">
        <v>121</v>
      </c>
      <c r="D33" s="20">
        <v>22</v>
      </c>
      <c r="E33" s="21">
        <f>(D33*1000)/67</f>
        <v>328.35820895522386</v>
      </c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10</v>
      </c>
      <c r="S33" s="21">
        <f>(R33*1000)/54</f>
        <v>185.1851851851852</v>
      </c>
      <c r="T33" s="20">
        <v>21</v>
      </c>
      <c r="U33" s="21">
        <f>(T33*1000)/72</f>
        <v>291.6666666666667</v>
      </c>
      <c r="V33" s="20"/>
      <c r="W33" s="21"/>
      <c r="X33" s="20"/>
      <c r="Y33" s="21"/>
      <c r="Z33" s="20">
        <v>8</v>
      </c>
      <c r="AA33" s="21">
        <f>(Z33*1000)/50</f>
        <v>160</v>
      </c>
      <c r="AB33" s="20"/>
      <c r="AC33" s="21"/>
      <c r="AD33" s="20"/>
      <c r="AE33" s="21"/>
      <c r="AF33" s="22">
        <v>4</v>
      </c>
      <c r="AG33" s="23">
        <f t="shared" si="0"/>
        <v>965.2100608070757</v>
      </c>
    </row>
    <row r="34" spans="1:33" s="15" customFormat="1" ht="18" customHeight="1">
      <c r="A34" s="17">
        <v>29</v>
      </c>
      <c r="B34" s="28" t="s">
        <v>99</v>
      </c>
      <c r="C34" s="24" t="s">
        <v>121</v>
      </c>
      <c r="D34" s="20"/>
      <c r="E34" s="21"/>
      <c r="F34" s="20"/>
      <c r="G34" s="21"/>
      <c r="H34" s="20"/>
      <c r="I34" s="20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>
        <v>2</v>
      </c>
      <c r="U34" s="21">
        <f>(T34*1000)/72</f>
        <v>27.77777777777778</v>
      </c>
      <c r="V34" s="20">
        <v>38</v>
      </c>
      <c r="W34" s="21">
        <f>(V34*1000)/83</f>
        <v>457.8313253012048</v>
      </c>
      <c r="X34" s="20"/>
      <c r="Y34" s="21"/>
      <c r="Z34" s="20">
        <v>12</v>
      </c>
      <c r="AA34" s="21">
        <f>(Z34*1000)/50</f>
        <v>240</v>
      </c>
      <c r="AB34" s="20">
        <v>20</v>
      </c>
      <c r="AC34" s="21">
        <f>(AB34*1000)/47</f>
        <v>425.531914893617</v>
      </c>
      <c r="AD34" s="20"/>
      <c r="AE34" s="21"/>
      <c r="AF34" s="22">
        <v>4</v>
      </c>
      <c r="AG34" s="23">
        <f t="shared" si="0"/>
        <v>1151.1410179725995</v>
      </c>
    </row>
    <row r="35" spans="1:33" s="15" customFormat="1" ht="18" customHeight="1">
      <c r="A35" s="17">
        <v>30</v>
      </c>
      <c r="B35" s="28" t="s">
        <v>136</v>
      </c>
      <c r="C35" s="24" t="s">
        <v>125</v>
      </c>
      <c r="D35" s="20">
        <v>29</v>
      </c>
      <c r="E35" s="21">
        <f>(D35*1000)/67</f>
        <v>432.8358208955224</v>
      </c>
      <c r="F35" s="20"/>
      <c r="G35" s="21"/>
      <c r="H35" s="20">
        <v>17</v>
      </c>
      <c r="I35" s="21">
        <f>(H35*1000)/49</f>
        <v>346.9387755102041</v>
      </c>
      <c r="J35" s="20"/>
      <c r="K35" s="21"/>
      <c r="L35" s="20"/>
      <c r="M35" s="21"/>
      <c r="N35" s="20"/>
      <c r="O35" s="21"/>
      <c r="P35" s="20">
        <v>18</v>
      </c>
      <c r="Q35" s="21">
        <f>(P35*1000)/62</f>
        <v>290.3225806451613</v>
      </c>
      <c r="R35" s="20"/>
      <c r="S35" s="21"/>
      <c r="T35" s="20"/>
      <c r="U35" s="21"/>
      <c r="V35" s="20">
        <v>13</v>
      </c>
      <c r="W35" s="21">
        <f>(V35*1000)/83</f>
        <v>156.6265060240964</v>
      </c>
      <c r="X35" s="20"/>
      <c r="Y35" s="21"/>
      <c r="Z35" s="20"/>
      <c r="AA35" s="21"/>
      <c r="AB35" s="20"/>
      <c r="AC35" s="21"/>
      <c r="AD35" s="20"/>
      <c r="AE35" s="21"/>
      <c r="AF35" s="22">
        <v>4</v>
      </c>
      <c r="AG35" s="23">
        <f t="shared" si="0"/>
        <v>1226.7236830749841</v>
      </c>
    </row>
    <row r="36" spans="1:33" s="15" customFormat="1" ht="18" customHeight="1">
      <c r="A36" s="17">
        <v>31</v>
      </c>
      <c r="B36" s="28" t="s">
        <v>50</v>
      </c>
      <c r="C36" s="19" t="s">
        <v>121</v>
      </c>
      <c r="D36" s="20"/>
      <c r="E36" s="21"/>
      <c r="F36" s="20"/>
      <c r="G36" s="21"/>
      <c r="H36" s="20"/>
      <c r="I36" s="20"/>
      <c r="J36" s="20"/>
      <c r="K36" s="22"/>
      <c r="L36" s="20"/>
      <c r="M36" s="21"/>
      <c r="N36" s="20">
        <v>11</v>
      </c>
      <c r="O36" s="21">
        <f>(N36*1000)/54</f>
        <v>203.7037037037037</v>
      </c>
      <c r="P36" s="20"/>
      <c r="Q36" s="21"/>
      <c r="R36" s="20">
        <v>27</v>
      </c>
      <c r="S36" s="21">
        <f>(R36*1000)/54</f>
        <v>500</v>
      </c>
      <c r="T36" s="20">
        <v>17</v>
      </c>
      <c r="U36" s="21">
        <f>(T36*1000)/72</f>
        <v>236.11111111111111</v>
      </c>
      <c r="V36" s="20"/>
      <c r="W36" s="21"/>
      <c r="X36" s="20"/>
      <c r="Y36" s="21"/>
      <c r="Z36" s="20">
        <v>16</v>
      </c>
      <c r="AA36" s="21">
        <f>(Z36*1000)/50</f>
        <v>320</v>
      </c>
      <c r="AB36" s="20"/>
      <c r="AC36" s="21"/>
      <c r="AD36" s="20"/>
      <c r="AE36" s="21"/>
      <c r="AF36" s="22">
        <v>4</v>
      </c>
      <c r="AG36" s="23">
        <f t="shared" si="0"/>
        <v>1259.8148148148148</v>
      </c>
    </row>
    <row r="37" spans="1:33" s="15" customFormat="1" ht="18" customHeight="1">
      <c r="A37" s="17">
        <v>32</v>
      </c>
      <c r="B37" s="31" t="s">
        <v>31</v>
      </c>
      <c r="C37" s="19" t="s">
        <v>121</v>
      </c>
      <c r="D37" s="20"/>
      <c r="E37" s="21"/>
      <c r="F37" s="20"/>
      <c r="G37" s="21"/>
      <c r="H37" s="20"/>
      <c r="I37" s="20"/>
      <c r="J37" s="20"/>
      <c r="K37" s="21"/>
      <c r="L37" s="20"/>
      <c r="M37" s="21"/>
      <c r="N37" s="20"/>
      <c r="O37" s="21"/>
      <c r="P37" s="20"/>
      <c r="Q37" s="21"/>
      <c r="R37" s="20">
        <v>15</v>
      </c>
      <c r="S37" s="21">
        <f>(R37*1000)/54</f>
        <v>277.77777777777777</v>
      </c>
      <c r="T37" s="20"/>
      <c r="U37" s="21"/>
      <c r="V37" s="20">
        <v>36</v>
      </c>
      <c r="W37" s="21">
        <f>(V37*1000)/83</f>
        <v>433.73493975903614</v>
      </c>
      <c r="X37" s="20"/>
      <c r="Y37" s="21"/>
      <c r="Z37" s="20">
        <v>15</v>
      </c>
      <c r="AA37" s="21">
        <f>(Z37*1000)/50</f>
        <v>300</v>
      </c>
      <c r="AB37" s="20">
        <v>17</v>
      </c>
      <c r="AC37" s="21">
        <f>(AB37*1000)/47</f>
        <v>361.70212765957444</v>
      </c>
      <c r="AD37" s="20"/>
      <c r="AE37" s="21"/>
      <c r="AF37" s="22">
        <v>4</v>
      </c>
      <c r="AG37" s="23">
        <f t="shared" si="0"/>
        <v>1373.2148451963883</v>
      </c>
    </row>
    <row r="38" spans="1:33" s="15" customFormat="1" ht="18" customHeight="1">
      <c r="A38" s="17">
        <v>33</v>
      </c>
      <c r="B38" s="28" t="s">
        <v>137</v>
      </c>
      <c r="C38" s="19" t="s">
        <v>123</v>
      </c>
      <c r="D38" s="20">
        <v>17</v>
      </c>
      <c r="E38" s="21">
        <f>(D38*1000)/67</f>
        <v>253.73134328358208</v>
      </c>
      <c r="F38" s="20"/>
      <c r="G38" s="21"/>
      <c r="H38" s="20"/>
      <c r="I38" s="21"/>
      <c r="J38" s="20"/>
      <c r="K38" s="21"/>
      <c r="L38" s="20"/>
      <c r="M38" s="21"/>
      <c r="N38" s="20">
        <v>10</v>
      </c>
      <c r="O38" s="21">
        <f>(N38*1000)/54</f>
        <v>185.1851851851852</v>
      </c>
      <c r="P38" s="20">
        <v>2</v>
      </c>
      <c r="Q38" s="21">
        <f>(P38*1000)/62</f>
        <v>32.25806451612903</v>
      </c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2">
        <v>3</v>
      </c>
      <c r="AG38" s="23">
        <f t="shared" si="0"/>
        <v>471.1745929848963</v>
      </c>
    </row>
    <row r="39" spans="1:33" s="15" customFormat="1" ht="18" customHeight="1">
      <c r="A39" s="17">
        <v>34</v>
      </c>
      <c r="B39" s="28" t="s">
        <v>47</v>
      </c>
      <c r="C39" s="19" t="s">
        <v>121</v>
      </c>
      <c r="D39" s="20">
        <v>23</v>
      </c>
      <c r="E39" s="21">
        <f>(D39*1000)/67</f>
        <v>343.2835820895522</v>
      </c>
      <c r="F39" s="20"/>
      <c r="G39" s="21"/>
      <c r="H39" s="20"/>
      <c r="I39" s="21"/>
      <c r="J39" s="20"/>
      <c r="K39" s="21"/>
      <c r="L39" s="20"/>
      <c r="M39" s="21"/>
      <c r="N39" s="20">
        <v>1</v>
      </c>
      <c r="O39" s="21">
        <f>(N39*1000)/54</f>
        <v>18.51851851851852</v>
      </c>
      <c r="P39" s="20">
        <v>14</v>
      </c>
      <c r="Q39" s="21">
        <f>(P39*1000)/62</f>
        <v>225.80645161290323</v>
      </c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0"/>
      <c r="AC39" s="21"/>
      <c r="AD39" s="20"/>
      <c r="AE39" s="21"/>
      <c r="AF39" s="22">
        <v>3</v>
      </c>
      <c r="AG39" s="23">
        <f t="shared" si="0"/>
        <v>587.6085522209739</v>
      </c>
    </row>
    <row r="40" spans="1:33" s="15" customFormat="1" ht="18" customHeight="1">
      <c r="A40" s="17">
        <v>35</v>
      </c>
      <c r="B40" s="28" t="s">
        <v>138</v>
      </c>
      <c r="C40" s="19" t="s">
        <v>127</v>
      </c>
      <c r="D40" s="20">
        <v>25</v>
      </c>
      <c r="E40" s="21">
        <f>(D40*1000)/67</f>
        <v>373.13432835820896</v>
      </c>
      <c r="F40" s="20"/>
      <c r="G40" s="21"/>
      <c r="H40" s="20"/>
      <c r="I40" s="21"/>
      <c r="J40" s="20"/>
      <c r="K40" s="21"/>
      <c r="L40" s="20">
        <v>4</v>
      </c>
      <c r="M40" s="21">
        <f>(L40*1000)/31</f>
        <v>129.03225806451613</v>
      </c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>
        <v>11</v>
      </c>
      <c r="Y40" s="21">
        <f>(X40*1000)/70</f>
        <v>157.14285714285714</v>
      </c>
      <c r="Z40" s="20"/>
      <c r="AA40" s="21"/>
      <c r="AB40" s="20"/>
      <c r="AC40" s="21"/>
      <c r="AD40" s="20"/>
      <c r="AE40" s="21"/>
      <c r="AF40" s="22">
        <v>3</v>
      </c>
      <c r="AG40" s="23">
        <f t="shared" si="0"/>
        <v>659.3094435655822</v>
      </c>
    </row>
    <row r="41" spans="1:33" s="15" customFormat="1" ht="18" customHeight="1">
      <c r="A41" s="17">
        <v>36</v>
      </c>
      <c r="B41" s="29" t="s">
        <v>27</v>
      </c>
      <c r="C41" s="24" t="s">
        <v>121</v>
      </c>
      <c r="D41" s="20"/>
      <c r="E41" s="21"/>
      <c r="F41" s="25"/>
      <c r="G41" s="21"/>
      <c r="H41" s="20"/>
      <c r="I41" s="20"/>
      <c r="J41" s="20"/>
      <c r="K41" s="21"/>
      <c r="L41" s="20"/>
      <c r="M41" s="21"/>
      <c r="N41" s="20">
        <v>23</v>
      </c>
      <c r="O41" s="21">
        <f>(N41*1000)/54</f>
        <v>425.9259259259259</v>
      </c>
      <c r="P41" s="20"/>
      <c r="Q41" s="21"/>
      <c r="R41" s="20">
        <v>7</v>
      </c>
      <c r="S41" s="21">
        <f>(R41*1000)/54</f>
        <v>129.62962962962962</v>
      </c>
      <c r="T41" s="20"/>
      <c r="U41" s="21"/>
      <c r="V41" s="20"/>
      <c r="W41" s="21"/>
      <c r="X41" s="20"/>
      <c r="Y41" s="21"/>
      <c r="Z41" s="20"/>
      <c r="AA41" s="21"/>
      <c r="AB41" s="20">
        <v>5</v>
      </c>
      <c r="AC41" s="21">
        <f>(AB41*1000)/47</f>
        <v>106.38297872340425</v>
      </c>
      <c r="AD41" s="20"/>
      <c r="AE41" s="21"/>
      <c r="AF41" s="22">
        <v>3</v>
      </c>
      <c r="AG41" s="23">
        <f t="shared" si="0"/>
        <v>661.9385342789598</v>
      </c>
    </row>
    <row r="42" spans="1:33" s="15" customFormat="1" ht="18" customHeight="1">
      <c r="A42" s="17">
        <v>37</v>
      </c>
      <c r="B42" s="28" t="s">
        <v>46</v>
      </c>
      <c r="C42" s="19" t="s">
        <v>121</v>
      </c>
      <c r="D42" s="20"/>
      <c r="E42" s="22"/>
      <c r="F42" s="20"/>
      <c r="G42" s="21"/>
      <c r="H42" s="20"/>
      <c r="I42" s="20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>
        <v>7</v>
      </c>
      <c r="U42" s="21">
        <f>(T42*1000)/72</f>
        <v>97.22222222222223</v>
      </c>
      <c r="V42" s="20"/>
      <c r="W42" s="21"/>
      <c r="X42" s="20"/>
      <c r="Y42" s="21"/>
      <c r="Z42" s="20">
        <v>23</v>
      </c>
      <c r="AA42" s="21">
        <f>(Z42*1000)/50</f>
        <v>460</v>
      </c>
      <c r="AB42" s="20">
        <v>12</v>
      </c>
      <c r="AC42" s="21">
        <f>(AB42*1000)/47</f>
        <v>255.31914893617022</v>
      </c>
      <c r="AD42" s="20"/>
      <c r="AE42" s="21"/>
      <c r="AF42" s="22">
        <v>3</v>
      </c>
      <c r="AG42" s="23">
        <f t="shared" si="0"/>
        <v>812.5413711583924</v>
      </c>
    </row>
    <row r="43" spans="1:33" s="15" customFormat="1" ht="18" customHeight="1">
      <c r="A43" s="17">
        <v>38</v>
      </c>
      <c r="B43" s="28" t="s">
        <v>38</v>
      </c>
      <c r="C43" s="24" t="s">
        <v>121</v>
      </c>
      <c r="D43" s="20"/>
      <c r="E43" s="22"/>
      <c r="F43" s="20"/>
      <c r="G43" s="21"/>
      <c r="H43" s="20"/>
      <c r="I43" s="20"/>
      <c r="J43" s="20"/>
      <c r="K43" s="22"/>
      <c r="L43" s="20"/>
      <c r="M43" s="21"/>
      <c r="N43" s="20"/>
      <c r="O43" s="21"/>
      <c r="P43" s="20"/>
      <c r="Q43" s="21"/>
      <c r="R43" s="20"/>
      <c r="S43" s="21"/>
      <c r="T43" s="20">
        <v>8</v>
      </c>
      <c r="U43" s="21">
        <f>(T43*1000)/72</f>
        <v>111.11111111111111</v>
      </c>
      <c r="V43" s="20"/>
      <c r="W43" s="21"/>
      <c r="X43" s="20">
        <v>25</v>
      </c>
      <c r="Y43" s="21">
        <f>(X43*1000)/70</f>
        <v>357.14285714285717</v>
      </c>
      <c r="Z43" s="20">
        <v>20</v>
      </c>
      <c r="AA43" s="21">
        <f>(Z43*1000)/50</f>
        <v>400</v>
      </c>
      <c r="AB43" s="20"/>
      <c r="AC43" s="21"/>
      <c r="AD43" s="20"/>
      <c r="AE43" s="21"/>
      <c r="AF43" s="22">
        <v>3</v>
      </c>
      <c r="AG43" s="23">
        <f t="shared" si="0"/>
        <v>868.2539682539683</v>
      </c>
    </row>
    <row r="44" spans="1:33" s="15" customFormat="1" ht="18" customHeight="1">
      <c r="A44" s="17">
        <v>39</v>
      </c>
      <c r="B44" s="34" t="s">
        <v>32</v>
      </c>
      <c r="C44" s="24" t="s">
        <v>121</v>
      </c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>
        <v>25</v>
      </c>
      <c r="Q44" s="21">
        <f>(P44*1000)/62</f>
        <v>403.2258064516129</v>
      </c>
      <c r="R44" s="20">
        <v>14</v>
      </c>
      <c r="S44" s="21">
        <f>(R44*1000)/54</f>
        <v>259.25925925925924</v>
      </c>
      <c r="T44" s="20"/>
      <c r="U44" s="21"/>
      <c r="V44" s="20">
        <v>21</v>
      </c>
      <c r="W44" s="21">
        <f>(V44*1000)/83</f>
        <v>253.0120481927711</v>
      </c>
      <c r="X44" s="20"/>
      <c r="Y44" s="21"/>
      <c r="Z44" s="20"/>
      <c r="AA44" s="21"/>
      <c r="AB44" s="20"/>
      <c r="AC44" s="21"/>
      <c r="AD44" s="20"/>
      <c r="AE44" s="21"/>
      <c r="AF44" s="22">
        <v>3</v>
      </c>
      <c r="AG44" s="23">
        <f t="shared" si="0"/>
        <v>915.4971139036433</v>
      </c>
    </row>
    <row r="45" spans="1:33" s="15" customFormat="1" ht="18" customHeight="1">
      <c r="A45" s="17">
        <v>40</v>
      </c>
      <c r="B45" s="28" t="s">
        <v>139</v>
      </c>
      <c r="C45" s="19" t="s">
        <v>123</v>
      </c>
      <c r="D45" s="20">
        <v>32</v>
      </c>
      <c r="E45" s="21">
        <f>(D45*1000)/67</f>
        <v>477.6119402985075</v>
      </c>
      <c r="F45" s="20">
        <v>23</v>
      </c>
      <c r="G45" s="21">
        <f>(F45*1000)/51</f>
        <v>450.98039215686276</v>
      </c>
      <c r="H45" s="20"/>
      <c r="I45" s="21"/>
      <c r="J45" s="20">
        <v>9</v>
      </c>
      <c r="K45" s="21">
        <f>(J45*1000)/30</f>
        <v>300</v>
      </c>
      <c r="L45" s="20"/>
      <c r="M45" s="21"/>
      <c r="N45" s="20"/>
      <c r="O45" s="21"/>
      <c r="P45" s="20"/>
      <c r="Q45" s="21"/>
      <c r="R45" s="20"/>
      <c r="S45" s="21"/>
      <c r="T45" s="20">
        <v>10</v>
      </c>
      <c r="U45" s="21">
        <f>(T45*1000)/72</f>
        <v>138.88888888888889</v>
      </c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36">
        <v>3</v>
      </c>
      <c r="AG45" s="23">
        <f t="shared" si="0"/>
        <v>1367.4812213442592</v>
      </c>
    </row>
    <row r="46" spans="1:33" s="15" customFormat="1" ht="18" customHeight="1">
      <c r="A46" s="17">
        <v>41</v>
      </c>
      <c r="B46" s="28" t="s">
        <v>140</v>
      </c>
      <c r="C46" s="24" t="s">
        <v>127</v>
      </c>
      <c r="D46" s="20">
        <v>12</v>
      </c>
      <c r="E46" s="21">
        <f>(D46*1000)/67</f>
        <v>179.1044776119403</v>
      </c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>
        <v>1</v>
      </c>
      <c r="AE46" s="21">
        <f>(AD46*1000)/33</f>
        <v>30.303030303030305</v>
      </c>
      <c r="AF46" s="22">
        <v>2</v>
      </c>
      <c r="AG46" s="23">
        <f t="shared" si="0"/>
        <v>209.4075079149706</v>
      </c>
    </row>
    <row r="47" spans="1:33" s="15" customFormat="1" ht="18" customHeight="1">
      <c r="A47" s="17">
        <v>42</v>
      </c>
      <c r="B47" s="30" t="s">
        <v>51</v>
      </c>
      <c r="C47" s="19" t="s">
        <v>121</v>
      </c>
      <c r="D47" s="20"/>
      <c r="E47" s="22"/>
      <c r="F47" s="20"/>
      <c r="G47" s="22"/>
      <c r="H47" s="20"/>
      <c r="I47" s="20"/>
      <c r="J47" s="20"/>
      <c r="K47" s="22"/>
      <c r="L47" s="20"/>
      <c r="M47" s="21"/>
      <c r="N47" s="20"/>
      <c r="O47" s="21"/>
      <c r="P47" s="20"/>
      <c r="Q47" s="22"/>
      <c r="R47" s="20">
        <v>9</v>
      </c>
      <c r="S47" s="21">
        <f>(R47*1000)/54</f>
        <v>166.66666666666666</v>
      </c>
      <c r="T47" s="20"/>
      <c r="U47" s="22"/>
      <c r="V47" s="20"/>
      <c r="W47" s="21"/>
      <c r="X47" s="20"/>
      <c r="Y47" s="21"/>
      <c r="Z47" s="20">
        <v>7</v>
      </c>
      <c r="AA47" s="21">
        <f>(Z47*1000)/50</f>
        <v>140</v>
      </c>
      <c r="AB47" s="20"/>
      <c r="AC47" s="21"/>
      <c r="AD47" s="20"/>
      <c r="AE47" s="21"/>
      <c r="AF47" s="22">
        <v>2</v>
      </c>
      <c r="AG47" s="23">
        <f t="shared" si="0"/>
        <v>306.66666666666663</v>
      </c>
    </row>
    <row r="48" spans="1:33" s="15" customFormat="1" ht="18" customHeight="1">
      <c r="A48" s="17">
        <v>43</v>
      </c>
      <c r="B48" s="28" t="s">
        <v>28</v>
      </c>
      <c r="C48" s="24" t="s">
        <v>121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>
        <v>13</v>
      </c>
      <c r="O48" s="21">
        <f>(N48*1000)/54</f>
        <v>240.74074074074073</v>
      </c>
      <c r="P48" s="20">
        <v>6</v>
      </c>
      <c r="Q48" s="21">
        <f>(P48*1000)/62</f>
        <v>96.7741935483871</v>
      </c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2">
        <v>2</v>
      </c>
      <c r="AG48" s="23">
        <f t="shared" si="0"/>
        <v>337.51493428912784</v>
      </c>
    </row>
    <row r="49" spans="1:33" s="15" customFormat="1" ht="18" customHeight="1">
      <c r="A49" s="17">
        <v>44</v>
      </c>
      <c r="B49" s="28" t="s">
        <v>19</v>
      </c>
      <c r="C49" s="19" t="s">
        <v>121</v>
      </c>
      <c r="D49" s="20"/>
      <c r="E49" s="22"/>
      <c r="F49" s="20"/>
      <c r="G49" s="21"/>
      <c r="H49" s="20"/>
      <c r="I49" s="20"/>
      <c r="J49" s="20"/>
      <c r="K49" s="21"/>
      <c r="L49" s="20"/>
      <c r="M49" s="21"/>
      <c r="N49" s="20">
        <v>5</v>
      </c>
      <c r="O49" s="21">
        <f>(N49*1000)/54</f>
        <v>92.5925925925926</v>
      </c>
      <c r="P49" s="20"/>
      <c r="Q49" s="21"/>
      <c r="R49" s="20"/>
      <c r="S49" s="21"/>
      <c r="T49" s="20">
        <v>23</v>
      </c>
      <c r="U49" s="21">
        <f>(T49*1000)/72</f>
        <v>319.44444444444446</v>
      </c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2">
        <v>2</v>
      </c>
      <c r="AG49" s="23">
        <f t="shared" si="0"/>
        <v>412.03703703703707</v>
      </c>
    </row>
    <row r="50" spans="1:33" s="15" customFormat="1" ht="18" customHeight="1">
      <c r="A50" s="17">
        <v>45</v>
      </c>
      <c r="B50" s="28" t="s">
        <v>141</v>
      </c>
      <c r="C50" s="24" t="s">
        <v>125</v>
      </c>
      <c r="D50" s="20"/>
      <c r="E50" s="21"/>
      <c r="F50" s="20">
        <v>1</v>
      </c>
      <c r="G50" s="21">
        <f>(F50*1000)/51</f>
        <v>19.607843137254903</v>
      </c>
      <c r="H50" s="20">
        <v>20</v>
      </c>
      <c r="I50" s="21">
        <f>(H50*1000)/49</f>
        <v>408.16326530612247</v>
      </c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2">
        <v>2</v>
      </c>
      <c r="AG50" s="23">
        <f t="shared" si="0"/>
        <v>427.7711084433774</v>
      </c>
    </row>
    <row r="51" spans="1:33" s="15" customFormat="1" ht="18" customHeight="1">
      <c r="A51" s="17">
        <v>46</v>
      </c>
      <c r="B51" s="28" t="s">
        <v>93</v>
      </c>
      <c r="C51" s="19" t="s">
        <v>121</v>
      </c>
      <c r="D51" s="20"/>
      <c r="E51" s="22"/>
      <c r="F51" s="20"/>
      <c r="G51" s="21"/>
      <c r="H51" s="20"/>
      <c r="I51" s="20"/>
      <c r="J51" s="20"/>
      <c r="K51" s="22"/>
      <c r="L51" s="20"/>
      <c r="M51" s="21"/>
      <c r="N51" s="20"/>
      <c r="O51" s="21"/>
      <c r="P51" s="20">
        <v>19</v>
      </c>
      <c r="Q51" s="21">
        <f>(P51*1000)/62</f>
        <v>306.4516129032258</v>
      </c>
      <c r="R51" s="20"/>
      <c r="S51" s="21"/>
      <c r="T51" s="20"/>
      <c r="U51" s="21"/>
      <c r="V51" s="20"/>
      <c r="W51" s="21"/>
      <c r="X51" s="20">
        <v>10</v>
      </c>
      <c r="Y51" s="21">
        <f>(X51*1000)/70</f>
        <v>142.85714285714286</v>
      </c>
      <c r="Z51" s="20"/>
      <c r="AA51" s="21"/>
      <c r="AB51" s="20"/>
      <c r="AC51" s="21"/>
      <c r="AD51" s="20"/>
      <c r="AE51" s="21"/>
      <c r="AF51" s="22">
        <v>2</v>
      </c>
      <c r="AG51" s="23">
        <f t="shared" si="0"/>
        <v>449.3087557603686</v>
      </c>
    </row>
    <row r="52" spans="1:33" s="15" customFormat="1" ht="18" customHeight="1">
      <c r="A52" s="17">
        <v>47</v>
      </c>
      <c r="B52" s="31" t="s">
        <v>91</v>
      </c>
      <c r="C52" s="24" t="s">
        <v>121</v>
      </c>
      <c r="D52" s="20"/>
      <c r="E52" s="21"/>
      <c r="F52" s="20"/>
      <c r="G52" s="21"/>
      <c r="H52" s="20"/>
      <c r="I52" s="20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>
        <v>33</v>
      </c>
      <c r="Y52" s="21">
        <f>(X52*1000)/70</f>
        <v>471.42857142857144</v>
      </c>
      <c r="Z52" s="20"/>
      <c r="AA52" s="21"/>
      <c r="AB52" s="20"/>
      <c r="AC52" s="21"/>
      <c r="AD52" s="20">
        <v>2</v>
      </c>
      <c r="AE52" s="21">
        <f>(AD52*1000)/33</f>
        <v>60.60606060606061</v>
      </c>
      <c r="AF52" s="22">
        <v>2</v>
      </c>
      <c r="AG52" s="23">
        <f t="shared" si="0"/>
        <v>532.0346320346321</v>
      </c>
    </row>
    <row r="53" spans="1:33" s="15" customFormat="1" ht="18" customHeight="1">
      <c r="A53" s="17">
        <v>48</v>
      </c>
      <c r="B53" s="28" t="s">
        <v>142</v>
      </c>
      <c r="C53" s="19" t="s">
        <v>123</v>
      </c>
      <c r="D53" s="20">
        <v>15</v>
      </c>
      <c r="E53" s="21">
        <f>(D53*1000)/67</f>
        <v>223.88059701492537</v>
      </c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0">
        <v>22</v>
      </c>
      <c r="Y53" s="21">
        <f>(X53*1000)/70</f>
        <v>314.2857142857143</v>
      </c>
      <c r="Z53" s="20"/>
      <c r="AA53" s="21"/>
      <c r="AB53" s="20"/>
      <c r="AC53" s="21"/>
      <c r="AD53" s="20"/>
      <c r="AE53" s="21"/>
      <c r="AF53" s="22">
        <v>2</v>
      </c>
      <c r="AG53" s="23">
        <f t="shared" si="0"/>
        <v>538.1663113006397</v>
      </c>
    </row>
    <row r="54" spans="1:34" s="15" customFormat="1" ht="18" customHeight="1">
      <c r="A54" s="17">
        <v>49</v>
      </c>
      <c r="B54" s="28" t="s">
        <v>143</v>
      </c>
      <c r="C54" s="19" t="s">
        <v>123</v>
      </c>
      <c r="D54" s="20"/>
      <c r="E54" s="22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>
        <v>29</v>
      </c>
      <c r="W54" s="21">
        <f>(V54*1000)/83</f>
        <v>349.3975903614458</v>
      </c>
      <c r="X54" s="20"/>
      <c r="Y54" s="21"/>
      <c r="Z54" s="20"/>
      <c r="AA54" s="21"/>
      <c r="AB54" s="20"/>
      <c r="AC54" s="21"/>
      <c r="AD54" s="20">
        <v>8</v>
      </c>
      <c r="AE54" s="21">
        <f>(AD54*1000)/33</f>
        <v>242.42424242424244</v>
      </c>
      <c r="AF54" s="22">
        <v>2</v>
      </c>
      <c r="AG54" s="23">
        <f t="shared" si="0"/>
        <v>591.8218327856882</v>
      </c>
      <c r="AH54"/>
    </row>
    <row r="55" spans="1:34" s="15" customFormat="1" ht="18" customHeight="1">
      <c r="A55" s="17">
        <v>50</v>
      </c>
      <c r="B55" s="28" t="s">
        <v>14</v>
      </c>
      <c r="C55" s="24" t="s">
        <v>121</v>
      </c>
      <c r="D55" s="20">
        <v>9</v>
      </c>
      <c r="E55" s="21">
        <f>(D55*1000)/67</f>
        <v>134.32835820895522</v>
      </c>
      <c r="F55" s="20"/>
      <c r="G55" s="21"/>
      <c r="H55" s="20"/>
      <c r="I55" s="21"/>
      <c r="J55" s="20"/>
      <c r="K55" s="21"/>
      <c r="L55" s="20"/>
      <c r="M55" s="21"/>
      <c r="N55" s="20">
        <v>25</v>
      </c>
      <c r="O55" s="21">
        <f>(N55*1000)/54</f>
        <v>462.962962962963</v>
      </c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2">
        <v>2</v>
      </c>
      <c r="AG55" s="23">
        <f t="shared" si="0"/>
        <v>597.2913211719182</v>
      </c>
      <c r="AH55"/>
    </row>
    <row r="56" spans="1:33" ht="18" customHeight="1">
      <c r="A56" s="17">
        <v>51</v>
      </c>
      <c r="B56" s="28" t="s">
        <v>42</v>
      </c>
      <c r="C56" s="24" t="s">
        <v>121</v>
      </c>
      <c r="D56" s="20"/>
      <c r="E56" s="22"/>
      <c r="F56" s="20"/>
      <c r="G56" s="21"/>
      <c r="H56" s="20"/>
      <c r="I56" s="20"/>
      <c r="J56" s="20"/>
      <c r="K56" s="22"/>
      <c r="L56" s="20"/>
      <c r="M56" s="21"/>
      <c r="N56" s="20"/>
      <c r="O56" s="21"/>
      <c r="P56" s="20"/>
      <c r="Q56" s="21"/>
      <c r="R56" s="20">
        <v>11</v>
      </c>
      <c r="S56" s="21">
        <f>(R56*1000)/54</f>
        <v>203.7037037037037</v>
      </c>
      <c r="T56" s="20"/>
      <c r="U56" s="21"/>
      <c r="V56" s="20"/>
      <c r="W56" s="21"/>
      <c r="X56" s="20"/>
      <c r="Y56" s="21"/>
      <c r="Z56" s="20">
        <v>21</v>
      </c>
      <c r="AA56" s="21">
        <f>(Z56*1000)/50</f>
        <v>420</v>
      </c>
      <c r="AB56" s="20"/>
      <c r="AC56" s="21"/>
      <c r="AD56" s="20"/>
      <c r="AE56" s="21"/>
      <c r="AF56" s="22">
        <v>2</v>
      </c>
      <c r="AG56" s="23">
        <f t="shared" si="0"/>
        <v>623.7037037037037</v>
      </c>
    </row>
    <row r="57" spans="1:33" ht="18" customHeight="1">
      <c r="A57" s="17">
        <v>52</v>
      </c>
      <c r="B57" s="28" t="s">
        <v>144</v>
      </c>
      <c r="C57" s="24" t="s">
        <v>125</v>
      </c>
      <c r="D57" s="20"/>
      <c r="E57" s="21"/>
      <c r="F57" s="20">
        <v>13</v>
      </c>
      <c r="G57" s="21">
        <f>(F57*1000)/51</f>
        <v>254.90196078431373</v>
      </c>
      <c r="H57" s="20"/>
      <c r="I57" s="21"/>
      <c r="J57" s="20"/>
      <c r="K57" s="21"/>
      <c r="L57" s="20"/>
      <c r="M57" s="21"/>
      <c r="N57" s="20"/>
      <c r="O57" s="21"/>
      <c r="P57" s="20">
        <v>24</v>
      </c>
      <c r="Q57" s="21">
        <f>(P57*1000)/62</f>
        <v>387.0967741935484</v>
      </c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2">
        <v>2</v>
      </c>
      <c r="AG57" s="23">
        <f t="shared" si="0"/>
        <v>641.9987349778621</v>
      </c>
    </row>
    <row r="58" spans="1:33" ht="18" customHeight="1">
      <c r="A58" s="17">
        <v>53</v>
      </c>
      <c r="B58" s="28" t="s">
        <v>145</v>
      </c>
      <c r="C58" s="24" t="s">
        <v>121</v>
      </c>
      <c r="D58" s="20"/>
      <c r="E58" s="22"/>
      <c r="F58" s="20"/>
      <c r="G58" s="21"/>
      <c r="H58" s="20"/>
      <c r="I58" s="20"/>
      <c r="J58" s="20"/>
      <c r="K58" s="21"/>
      <c r="L58" s="20"/>
      <c r="M58" s="21"/>
      <c r="N58" s="20"/>
      <c r="O58" s="21"/>
      <c r="P58" s="20">
        <v>29</v>
      </c>
      <c r="Q58" s="21">
        <f>(P58*1000)/62</f>
        <v>467.741935483871</v>
      </c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>
        <v>11</v>
      </c>
      <c r="AC58" s="21">
        <f>(AB58*1000)/47</f>
        <v>234.04255319148936</v>
      </c>
      <c r="AD58" s="20"/>
      <c r="AE58" s="21"/>
      <c r="AF58" s="22">
        <v>2</v>
      </c>
      <c r="AG58" s="23">
        <f t="shared" si="0"/>
        <v>701.7844886753603</v>
      </c>
    </row>
    <row r="59" spans="1:33" ht="18" customHeight="1">
      <c r="A59" s="17">
        <v>54</v>
      </c>
      <c r="B59" s="28" t="s">
        <v>146</v>
      </c>
      <c r="C59" s="19" t="s">
        <v>125</v>
      </c>
      <c r="D59" s="20"/>
      <c r="E59" s="21"/>
      <c r="F59" s="20">
        <v>18</v>
      </c>
      <c r="G59" s="21">
        <f>(F59*1000)/51</f>
        <v>352.94117647058823</v>
      </c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>
        <v>28</v>
      </c>
      <c r="Y59" s="21">
        <f>(X59*1000)/70</f>
        <v>400</v>
      </c>
      <c r="Z59" s="20"/>
      <c r="AA59" s="21"/>
      <c r="AB59" s="20"/>
      <c r="AC59" s="21"/>
      <c r="AD59" s="20"/>
      <c r="AE59" s="21"/>
      <c r="AF59" s="22">
        <v>2</v>
      </c>
      <c r="AG59" s="23">
        <f t="shared" si="0"/>
        <v>752.9411764705883</v>
      </c>
    </row>
    <row r="60" spans="1:33" ht="18" customHeight="1">
      <c r="A60" s="17">
        <v>55</v>
      </c>
      <c r="B60" s="28" t="s">
        <v>37</v>
      </c>
      <c r="C60" s="24" t="s">
        <v>121</v>
      </c>
      <c r="D60" s="20"/>
      <c r="E60" s="22"/>
      <c r="F60" s="20"/>
      <c r="G60" s="21"/>
      <c r="H60" s="20"/>
      <c r="I60" s="20"/>
      <c r="J60" s="20"/>
      <c r="K60" s="21"/>
      <c r="L60" s="20"/>
      <c r="M60" s="21"/>
      <c r="N60" s="20"/>
      <c r="O60" s="21"/>
      <c r="P60" s="20">
        <v>30</v>
      </c>
      <c r="Q60" s="21">
        <f>(P60*1000)/62</f>
        <v>483.8709677419355</v>
      </c>
      <c r="R60" s="20"/>
      <c r="S60" s="21"/>
      <c r="T60" s="20"/>
      <c r="U60" s="21"/>
      <c r="V60" s="20"/>
      <c r="W60" s="21"/>
      <c r="X60" s="20"/>
      <c r="Y60" s="21"/>
      <c r="Z60" s="20">
        <v>19</v>
      </c>
      <c r="AA60" s="21">
        <f>(Z60*1000)/50</f>
        <v>380</v>
      </c>
      <c r="AB60" s="20"/>
      <c r="AC60" s="21"/>
      <c r="AD60" s="20"/>
      <c r="AE60" s="21"/>
      <c r="AF60" s="22">
        <v>2</v>
      </c>
      <c r="AG60" s="23">
        <f t="shared" si="0"/>
        <v>863.8709677419355</v>
      </c>
    </row>
    <row r="61" spans="1:33" ht="18" customHeight="1">
      <c r="A61" s="17">
        <v>56</v>
      </c>
      <c r="B61" s="28" t="s">
        <v>97</v>
      </c>
      <c r="C61" s="24" t="s">
        <v>121</v>
      </c>
      <c r="D61" s="20"/>
      <c r="E61" s="22"/>
      <c r="F61" s="20"/>
      <c r="G61" s="21"/>
      <c r="H61" s="20"/>
      <c r="I61" s="20"/>
      <c r="J61" s="20"/>
      <c r="K61" s="21"/>
      <c r="L61" s="20"/>
      <c r="M61" s="21"/>
      <c r="N61" s="20">
        <v>22</v>
      </c>
      <c r="O61" s="21">
        <f>(N61*1000)/54</f>
        <v>407.4074074074074</v>
      </c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>
        <v>22</v>
      </c>
      <c r="AC61" s="21">
        <f>(AB61*1000)/47</f>
        <v>468.0851063829787</v>
      </c>
      <c r="AD61" s="20"/>
      <c r="AE61" s="21"/>
      <c r="AF61" s="22">
        <v>2</v>
      </c>
      <c r="AG61" s="23">
        <f t="shared" si="0"/>
        <v>875.492513790386</v>
      </c>
    </row>
    <row r="62" spans="1:33" ht="18" customHeight="1">
      <c r="A62" s="17">
        <v>57</v>
      </c>
      <c r="B62" s="28" t="s">
        <v>36</v>
      </c>
      <c r="C62" s="24" t="s">
        <v>121</v>
      </c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35</v>
      </c>
      <c r="U62" s="21">
        <f>(T62*1000)/72</f>
        <v>486.1111111111111</v>
      </c>
      <c r="V62" s="20"/>
      <c r="W62" s="21"/>
      <c r="X62" s="20"/>
      <c r="Y62" s="21"/>
      <c r="Z62" s="20">
        <v>22</v>
      </c>
      <c r="AA62" s="21">
        <f>(Z62*1000)/50</f>
        <v>440</v>
      </c>
      <c r="AB62" s="20"/>
      <c r="AC62" s="21"/>
      <c r="AD62" s="20"/>
      <c r="AE62" s="21"/>
      <c r="AF62" s="22">
        <v>2</v>
      </c>
      <c r="AG62" s="23">
        <f t="shared" si="0"/>
        <v>926.1111111111111</v>
      </c>
    </row>
    <row r="63" spans="1:33" ht="18" customHeight="1">
      <c r="A63" s="17">
        <v>58</v>
      </c>
      <c r="B63" s="28" t="s">
        <v>49</v>
      </c>
      <c r="C63" s="19" t="s">
        <v>121</v>
      </c>
      <c r="D63" s="20">
        <v>3</v>
      </c>
      <c r="E63" s="21">
        <f>(D63*1000)/67</f>
        <v>44.776119402985074</v>
      </c>
      <c r="F63" s="20"/>
      <c r="G63" s="22"/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2">
        <v>1</v>
      </c>
      <c r="AG63" s="23">
        <f t="shared" si="0"/>
        <v>44.776119402985074</v>
      </c>
    </row>
    <row r="64" spans="1:33" ht="18" customHeight="1">
      <c r="A64" s="17">
        <v>59</v>
      </c>
      <c r="B64" s="28" t="s">
        <v>147</v>
      </c>
      <c r="C64" s="19" t="s">
        <v>125</v>
      </c>
      <c r="D64" s="20"/>
      <c r="E64" s="21"/>
      <c r="F64" s="20"/>
      <c r="G64" s="21"/>
      <c r="H64" s="20"/>
      <c r="I64" s="20"/>
      <c r="J64" s="20"/>
      <c r="K64" s="21"/>
      <c r="L64" s="20"/>
      <c r="M64" s="21"/>
      <c r="N64" s="20"/>
      <c r="O64" s="21"/>
      <c r="P64" s="20"/>
      <c r="Q64" s="21"/>
      <c r="R64" s="20">
        <v>4</v>
      </c>
      <c r="S64" s="21">
        <f>(R64*1000)/54</f>
        <v>74.07407407407408</v>
      </c>
      <c r="T64" s="20"/>
      <c r="U64" s="21"/>
      <c r="V64" s="20"/>
      <c r="W64" s="21"/>
      <c r="X64" s="20"/>
      <c r="Y64" s="21"/>
      <c r="Z64" s="20"/>
      <c r="AA64" s="21"/>
      <c r="AB64" s="20"/>
      <c r="AC64" s="21"/>
      <c r="AD64" s="20"/>
      <c r="AE64" s="21"/>
      <c r="AF64" s="22">
        <v>1</v>
      </c>
      <c r="AG64" s="23">
        <f t="shared" si="0"/>
        <v>74.07407407407408</v>
      </c>
    </row>
    <row r="65" spans="1:33" ht="18" customHeight="1">
      <c r="A65" s="17">
        <v>60</v>
      </c>
      <c r="B65" s="28" t="s">
        <v>148</v>
      </c>
      <c r="C65" s="24" t="s">
        <v>125</v>
      </c>
      <c r="D65" s="20"/>
      <c r="E65" s="22"/>
      <c r="F65" s="20">
        <v>9</v>
      </c>
      <c r="G65" s="21">
        <f>(F65*1000)/51</f>
        <v>176.47058823529412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2">
        <v>1</v>
      </c>
      <c r="AG65" s="23">
        <f t="shared" si="0"/>
        <v>176.47058823529412</v>
      </c>
    </row>
    <row r="66" spans="1:33" ht="18" customHeight="1">
      <c r="A66" s="17">
        <v>61</v>
      </c>
      <c r="B66" s="28" t="s">
        <v>149</v>
      </c>
      <c r="C66" s="19" t="s">
        <v>125</v>
      </c>
      <c r="D66" s="20"/>
      <c r="E66" s="21"/>
      <c r="F66" s="20">
        <v>11</v>
      </c>
      <c r="G66" s="21">
        <f>(F66*1000)/51</f>
        <v>215.68627450980392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2">
        <v>1</v>
      </c>
      <c r="AG66" s="23">
        <f t="shared" si="0"/>
        <v>215.68627450980392</v>
      </c>
    </row>
    <row r="67" spans="1:33" ht="18" customHeight="1">
      <c r="A67" s="17">
        <v>62</v>
      </c>
      <c r="B67" s="28" t="s">
        <v>150</v>
      </c>
      <c r="C67" s="19" t="s">
        <v>127</v>
      </c>
      <c r="D67" s="20"/>
      <c r="E67" s="21"/>
      <c r="F67" s="20"/>
      <c r="G67" s="21"/>
      <c r="H67" s="20"/>
      <c r="I67" s="20"/>
      <c r="J67" s="20">
        <v>7</v>
      </c>
      <c r="K67" s="21">
        <f>(J67*1000)/30</f>
        <v>233.33333333333334</v>
      </c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2">
        <v>1</v>
      </c>
      <c r="AG67" s="23">
        <f t="shared" si="0"/>
        <v>233.33333333333334</v>
      </c>
    </row>
    <row r="68" spans="1:33" ht="18" customHeight="1">
      <c r="A68" s="17">
        <v>63</v>
      </c>
      <c r="B68" s="28" t="s">
        <v>94</v>
      </c>
      <c r="C68" s="24" t="s">
        <v>121</v>
      </c>
      <c r="D68" s="20"/>
      <c r="E68" s="22"/>
      <c r="F68" s="20"/>
      <c r="G68" s="21"/>
      <c r="H68" s="20"/>
      <c r="I68" s="20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>
        <v>19</v>
      </c>
      <c r="Y68" s="21">
        <f>(X68*1000)/70</f>
        <v>271.42857142857144</v>
      </c>
      <c r="Z68" s="20"/>
      <c r="AA68" s="21"/>
      <c r="AB68" s="20"/>
      <c r="AC68" s="21"/>
      <c r="AD68" s="20"/>
      <c r="AE68" s="21"/>
      <c r="AF68" s="22">
        <v>1</v>
      </c>
      <c r="AG68" s="23">
        <f t="shared" si="0"/>
        <v>271.42857142857144</v>
      </c>
    </row>
    <row r="69" spans="1:33" ht="18" customHeight="1">
      <c r="A69" s="17">
        <v>64</v>
      </c>
      <c r="B69" s="28" t="s">
        <v>151</v>
      </c>
      <c r="C69" s="19" t="s">
        <v>127</v>
      </c>
      <c r="D69" s="20"/>
      <c r="E69" s="21"/>
      <c r="F69" s="20">
        <v>15</v>
      </c>
      <c r="G69" s="21">
        <f>(F69*1000)/51</f>
        <v>294.11764705882354</v>
      </c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1"/>
      <c r="X69" s="20"/>
      <c r="Y69" s="21"/>
      <c r="Z69" s="20"/>
      <c r="AA69" s="21"/>
      <c r="AB69" s="20"/>
      <c r="AC69" s="21"/>
      <c r="AD69" s="20"/>
      <c r="AE69" s="21"/>
      <c r="AF69" s="22">
        <v>1</v>
      </c>
      <c r="AG69" s="23">
        <f t="shared" si="0"/>
        <v>294.11764705882354</v>
      </c>
    </row>
    <row r="70" spans="1:33" ht="18" customHeight="1">
      <c r="A70" s="17">
        <v>65</v>
      </c>
      <c r="B70" s="28" t="s">
        <v>69</v>
      </c>
      <c r="C70" s="24" t="s">
        <v>121</v>
      </c>
      <c r="D70" s="20"/>
      <c r="E70" s="21"/>
      <c r="F70" s="20"/>
      <c r="G70" s="22"/>
      <c r="H70" s="20"/>
      <c r="I70" s="20"/>
      <c r="J70" s="20"/>
      <c r="K70" s="22"/>
      <c r="L70" s="20"/>
      <c r="M70" s="21"/>
      <c r="N70" s="20">
        <v>16</v>
      </c>
      <c r="O70" s="21">
        <f>(N70*1000)/54</f>
        <v>296.2962962962963</v>
      </c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0"/>
      <c r="AC70" s="21"/>
      <c r="AD70" s="20"/>
      <c r="AE70" s="21"/>
      <c r="AF70" s="22">
        <v>1</v>
      </c>
      <c r="AG70" s="23">
        <f aca="true" t="shared" si="1" ref="AG70:AG97">E70+G70+I70+K70+M70+O70+Q70+S70+U70+W70+Y70+AA70+AC70+AE70</f>
        <v>296.2962962962963</v>
      </c>
    </row>
    <row r="71" spans="1:33" ht="18" customHeight="1">
      <c r="A71" s="17">
        <v>66</v>
      </c>
      <c r="B71" s="30" t="s">
        <v>90</v>
      </c>
      <c r="C71" s="24" t="s">
        <v>121</v>
      </c>
      <c r="D71" s="20"/>
      <c r="E71" s="21"/>
      <c r="F71" s="20"/>
      <c r="G71" s="21"/>
      <c r="H71" s="20">
        <v>15</v>
      </c>
      <c r="I71" s="21">
        <f>(H71*1000)/49</f>
        <v>306.1224489795918</v>
      </c>
      <c r="J71" s="20"/>
      <c r="K71" s="21"/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21"/>
      <c r="X71" s="20"/>
      <c r="Y71" s="21"/>
      <c r="Z71" s="20"/>
      <c r="AA71" s="21"/>
      <c r="AB71" s="20"/>
      <c r="AC71" s="21"/>
      <c r="AD71" s="20"/>
      <c r="AE71" s="21"/>
      <c r="AF71" s="22">
        <v>1</v>
      </c>
      <c r="AG71" s="23">
        <f t="shared" si="1"/>
        <v>306.1224489795918</v>
      </c>
    </row>
    <row r="72" spans="1:33" ht="18" customHeight="1">
      <c r="A72" s="17">
        <v>67</v>
      </c>
      <c r="B72" s="28" t="s">
        <v>152</v>
      </c>
      <c r="C72" s="19" t="s">
        <v>123</v>
      </c>
      <c r="D72" s="20"/>
      <c r="E72" s="22"/>
      <c r="F72" s="20">
        <v>17</v>
      </c>
      <c r="G72" s="21">
        <f>(F72*1000)/51</f>
        <v>333.3333333333333</v>
      </c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2">
        <v>1</v>
      </c>
      <c r="AG72" s="23">
        <f t="shared" si="1"/>
        <v>333.3333333333333</v>
      </c>
    </row>
    <row r="73" spans="1:33" ht="18" customHeight="1">
      <c r="A73" s="17">
        <v>68</v>
      </c>
      <c r="B73" s="28" t="s">
        <v>98</v>
      </c>
      <c r="C73" s="24" t="s">
        <v>121</v>
      </c>
      <c r="D73" s="20"/>
      <c r="E73" s="21"/>
      <c r="F73" s="20"/>
      <c r="G73" s="21"/>
      <c r="H73" s="20"/>
      <c r="I73" s="20"/>
      <c r="J73" s="20"/>
      <c r="K73" s="22"/>
      <c r="L73" s="20"/>
      <c r="M73" s="21"/>
      <c r="N73" s="20"/>
      <c r="O73" s="21"/>
      <c r="P73" s="20"/>
      <c r="Q73" s="21"/>
      <c r="R73" s="20"/>
      <c r="S73" s="21"/>
      <c r="T73" s="20"/>
      <c r="U73" s="21"/>
      <c r="V73" s="20">
        <v>30</v>
      </c>
      <c r="W73" s="21">
        <f>(V73*1000)/83</f>
        <v>361.4457831325301</v>
      </c>
      <c r="X73" s="20"/>
      <c r="Y73" s="21"/>
      <c r="Z73" s="20"/>
      <c r="AA73" s="21"/>
      <c r="AB73" s="20"/>
      <c r="AC73" s="21"/>
      <c r="AD73" s="20"/>
      <c r="AE73" s="21"/>
      <c r="AF73" s="22">
        <v>1</v>
      </c>
      <c r="AG73" s="23">
        <f t="shared" si="1"/>
        <v>361.4457831325301</v>
      </c>
    </row>
    <row r="74" spans="1:33" ht="18" customHeight="1">
      <c r="A74" s="17">
        <v>69</v>
      </c>
      <c r="B74" s="28" t="s">
        <v>106</v>
      </c>
      <c r="C74" s="24" t="s">
        <v>121</v>
      </c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>
        <v>18</v>
      </c>
      <c r="AC74" s="21">
        <f>(AB74*1000)/47</f>
        <v>382.97872340425533</v>
      </c>
      <c r="AD74" s="20"/>
      <c r="AE74" s="21"/>
      <c r="AF74" s="22">
        <v>1</v>
      </c>
      <c r="AG74" s="23">
        <f t="shared" si="1"/>
        <v>382.97872340425533</v>
      </c>
    </row>
    <row r="75" spans="1:33" ht="18" customHeight="1">
      <c r="A75" s="17">
        <v>70</v>
      </c>
      <c r="B75" s="28" t="s">
        <v>153</v>
      </c>
      <c r="C75" s="24" t="s">
        <v>127</v>
      </c>
      <c r="D75" s="20"/>
      <c r="E75" s="21"/>
      <c r="F75" s="20"/>
      <c r="G75" s="21"/>
      <c r="H75" s="20"/>
      <c r="I75" s="20"/>
      <c r="J75" s="20"/>
      <c r="K75" s="21"/>
      <c r="L75" s="20"/>
      <c r="M75" s="21"/>
      <c r="N75" s="20"/>
      <c r="O75" s="21"/>
      <c r="P75" s="20"/>
      <c r="Q75" s="21"/>
      <c r="R75" s="20"/>
      <c r="S75" s="21"/>
      <c r="T75" s="20"/>
      <c r="U75" s="21"/>
      <c r="V75" s="20">
        <v>32</v>
      </c>
      <c r="W75" s="21">
        <f>(V75*1000)/83</f>
        <v>385.5421686746988</v>
      </c>
      <c r="X75" s="20"/>
      <c r="Y75" s="21"/>
      <c r="Z75" s="20"/>
      <c r="AA75" s="21"/>
      <c r="AB75" s="20"/>
      <c r="AC75" s="21"/>
      <c r="AD75" s="20"/>
      <c r="AE75" s="21"/>
      <c r="AF75" s="22">
        <v>1</v>
      </c>
      <c r="AG75" s="23">
        <f t="shared" si="1"/>
        <v>385.5421686746988</v>
      </c>
    </row>
    <row r="76" spans="1:33" ht="18" customHeight="1">
      <c r="A76" s="17">
        <v>71</v>
      </c>
      <c r="B76" s="29" t="s">
        <v>154</v>
      </c>
      <c r="C76" s="24" t="s">
        <v>121</v>
      </c>
      <c r="D76" s="20">
        <v>26</v>
      </c>
      <c r="E76" s="21">
        <f>(D76*1000)/67</f>
        <v>388.05970149253733</v>
      </c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1"/>
      <c r="Z76" s="20"/>
      <c r="AA76" s="21"/>
      <c r="AB76" s="20"/>
      <c r="AC76" s="21"/>
      <c r="AD76" s="20"/>
      <c r="AE76" s="21"/>
      <c r="AF76" s="22">
        <v>1</v>
      </c>
      <c r="AG76" s="23">
        <f t="shared" si="1"/>
        <v>388.05970149253733</v>
      </c>
    </row>
    <row r="77" spans="1:33" ht="18" customHeight="1">
      <c r="A77" s="17">
        <v>72</v>
      </c>
      <c r="B77" s="37" t="s">
        <v>33</v>
      </c>
      <c r="C77" s="24" t="s">
        <v>121</v>
      </c>
      <c r="D77" s="20"/>
      <c r="E77" s="21"/>
      <c r="F77" s="20"/>
      <c r="G77" s="21"/>
      <c r="H77" s="20"/>
      <c r="I77" s="20"/>
      <c r="J77" s="20"/>
      <c r="K77" s="21"/>
      <c r="L77" s="20"/>
      <c r="M77" s="21"/>
      <c r="N77" s="20"/>
      <c r="O77" s="21"/>
      <c r="P77" s="20"/>
      <c r="Q77" s="21"/>
      <c r="R77" s="20">
        <v>23</v>
      </c>
      <c r="S77" s="21">
        <f>(R77*1000)/54</f>
        <v>425.9259259259259</v>
      </c>
      <c r="T77" s="20"/>
      <c r="U77" s="21"/>
      <c r="V77" s="20"/>
      <c r="W77" s="21"/>
      <c r="X77" s="20"/>
      <c r="Y77" s="21"/>
      <c r="Z77" s="20"/>
      <c r="AA77" s="21"/>
      <c r="AB77" s="20"/>
      <c r="AC77" s="21"/>
      <c r="AD77" s="20"/>
      <c r="AE77" s="21"/>
      <c r="AF77" s="22">
        <v>1</v>
      </c>
      <c r="AG77" s="23">
        <f t="shared" si="1"/>
        <v>425.9259259259259</v>
      </c>
    </row>
    <row r="78" spans="1:33" ht="18" customHeight="1">
      <c r="A78" s="17">
        <v>73</v>
      </c>
      <c r="B78" s="28" t="s">
        <v>25</v>
      </c>
      <c r="C78" s="24" t="s">
        <v>121</v>
      </c>
      <c r="D78" s="20"/>
      <c r="E78" s="21"/>
      <c r="F78" s="25"/>
      <c r="G78" s="21"/>
      <c r="H78" s="20"/>
      <c r="I78" s="20"/>
      <c r="J78" s="20"/>
      <c r="K78" s="21"/>
      <c r="L78" s="20"/>
      <c r="M78" s="21"/>
      <c r="N78" s="20"/>
      <c r="O78" s="21"/>
      <c r="P78" s="20"/>
      <c r="Q78" s="21"/>
      <c r="R78" s="20">
        <v>24</v>
      </c>
      <c r="S78" s="21">
        <f>(R78*1000)/54</f>
        <v>444.44444444444446</v>
      </c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2">
        <v>1</v>
      </c>
      <c r="AG78" s="23">
        <f t="shared" si="1"/>
        <v>444.44444444444446</v>
      </c>
    </row>
    <row r="79" spans="1:33" ht="18" customHeight="1">
      <c r="A79" s="17">
        <v>74</v>
      </c>
      <c r="B79" s="28" t="s">
        <v>155</v>
      </c>
      <c r="C79" s="19" t="s">
        <v>123</v>
      </c>
      <c r="D79" s="20">
        <v>30</v>
      </c>
      <c r="E79" s="21">
        <f>(D79*1000)/67</f>
        <v>447.76119402985074</v>
      </c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  <c r="R79" s="20"/>
      <c r="S79" s="21"/>
      <c r="T79" s="20"/>
      <c r="U79" s="21"/>
      <c r="V79" s="20"/>
      <c r="W79" s="21"/>
      <c r="X79" s="20"/>
      <c r="Y79" s="21"/>
      <c r="Z79" s="20"/>
      <c r="AA79" s="21"/>
      <c r="AB79" s="20"/>
      <c r="AC79" s="21"/>
      <c r="AD79" s="20"/>
      <c r="AE79" s="21"/>
      <c r="AF79" s="22">
        <v>1</v>
      </c>
      <c r="AG79" s="23">
        <f t="shared" si="1"/>
        <v>447.76119402985074</v>
      </c>
    </row>
    <row r="80" spans="1:33" ht="18" customHeight="1">
      <c r="A80" s="17">
        <v>75</v>
      </c>
      <c r="B80" s="30" t="s">
        <v>39</v>
      </c>
      <c r="C80" s="24" t="s">
        <v>121</v>
      </c>
      <c r="D80" s="20"/>
      <c r="E80" s="21"/>
      <c r="F80" s="20"/>
      <c r="G80" s="21"/>
      <c r="H80" s="20"/>
      <c r="I80" s="20"/>
      <c r="J80" s="20"/>
      <c r="K80" s="22"/>
      <c r="L80" s="20"/>
      <c r="M80" s="21"/>
      <c r="N80" s="20"/>
      <c r="O80" s="21"/>
      <c r="P80" s="20">
        <v>28</v>
      </c>
      <c r="Q80" s="21">
        <f>(P80*1000)/62</f>
        <v>451.61290322580646</v>
      </c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/>
      <c r="AC80" s="21"/>
      <c r="AD80" s="20"/>
      <c r="AE80" s="21"/>
      <c r="AF80" s="22">
        <v>1</v>
      </c>
      <c r="AG80" s="23">
        <f t="shared" si="1"/>
        <v>451.61290322580646</v>
      </c>
    </row>
    <row r="81" spans="1:33" ht="18" customHeight="1">
      <c r="A81" s="17">
        <v>76</v>
      </c>
      <c r="B81" s="29" t="s">
        <v>96</v>
      </c>
      <c r="C81" s="24" t="s">
        <v>121</v>
      </c>
      <c r="D81" s="20"/>
      <c r="E81" s="22"/>
      <c r="F81" s="20"/>
      <c r="G81" s="21"/>
      <c r="H81" s="20"/>
      <c r="I81" s="20"/>
      <c r="J81" s="20"/>
      <c r="K81" s="21"/>
      <c r="L81" s="20"/>
      <c r="M81" s="21"/>
      <c r="N81" s="20"/>
      <c r="O81" s="21"/>
      <c r="P81" s="20"/>
      <c r="Q81" s="21"/>
      <c r="R81" s="20">
        <v>25</v>
      </c>
      <c r="S81" s="21">
        <f>(R81*1000)/54</f>
        <v>462.962962962963</v>
      </c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/>
      <c r="AE81" s="21"/>
      <c r="AF81" s="22">
        <v>1</v>
      </c>
      <c r="AG81" s="23">
        <f t="shared" si="1"/>
        <v>462.962962962963</v>
      </c>
    </row>
    <row r="82" spans="1:33" ht="18" customHeight="1">
      <c r="A82" s="17">
        <v>77</v>
      </c>
      <c r="B82" s="28" t="s">
        <v>68</v>
      </c>
      <c r="C82" s="24" t="s">
        <v>121</v>
      </c>
      <c r="D82" s="20"/>
      <c r="E82" s="21"/>
      <c r="F82" s="20"/>
      <c r="G82" s="21"/>
      <c r="H82" s="20"/>
      <c r="I82" s="20"/>
      <c r="J82" s="20"/>
      <c r="K82" s="22"/>
      <c r="L82" s="20"/>
      <c r="M82" s="21"/>
      <c r="N82" s="20"/>
      <c r="O82" s="21"/>
      <c r="P82" s="20"/>
      <c r="Q82" s="21"/>
      <c r="R82" s="20"/>
      <c r="S82" s="21"/>
      <c r="T82" s="20">
        <v>34</v>
      </c>
      <c r="U82" s="21">
        <f>(T82*1000)/72</f>
        <v>472.22222222222223</v>
      </c>
      <c r="V82" s="20"/>
      <c r="W82" s="21"/>
      <c r="X82" s="20"/>
      <c r="Y82" s="21"/>
      <c r="Z82" s="20"/>
      <c r="AA82" s="21"/>
      <c r="AB82" s="20"/>
      <c r="AC82" s="21"/>
      <c r="AD82" s="20"/>
      <c r="AE82" s="22"/>
      <c r="AF82" s="22">
        <v>1</v>
      </c>
      <c r="AG82" s="23">
        <f t="shared" si="1"/>
        <v>472.22222222222223</v>
      </c>
    </row>
    <row r="83" spans="1:33" ht="18" customHeight="1">
      <c r="A83" s="17">
        <v>78</v>
      </c>
      <c r="B83" s="28" t="s">
        <v>35</v>
      </c>
      <c r="C83" s="24" t="s">
        <v>121</v>
      </c>
      <c r="D83" s="20"/>
      <c r="E83" s="22"/>
      <c r="F83" s="20"/>
      <c r="G83" s="21"/>
      <c r="H83" s="20"/>
      <c r="I83" s="20"/>
      <c r="J83" s="20"/>
      <c r="K83" s="22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>
        <v>40</v>
      </c>
      <c r="W83" s="21">
        <f>(V83*1000)/83</f>
        <v>481.9277108433735</v>
      </c>
      <c r="X83" s="20"/>
      <c r="Y83" s="21"/>
      <c r="Z83" s="20"/>
      <c r="AA83" s="21"/>
      <c r="AB83" s="20"/>
      <c r="AC83" s="21"/>
      <c r="AD83" s="20"/>
      <c r="AE83" s="22"/>
      <c r="AF83" s="22">
        <v>1</v>
      </c>
      <c r="AG83" s="23">
        <f t="shared" si="1"/>
        <v>481.9277108433735</v>
      </c>
    </row>
    <row r="84" spans="1:33" ht="18" customHeight="1">
      <c r="A84" s="17">
        <v>79</v>
      </c>
      <c r="B84" s="28" t="s">
        <v>55</v>
      </c>
      <c r="C84" s="19" t="s">
        <v>121</v>
      </c>
      <c r="D84" s="20"/>
      <c r="E84" s="22"/>
      <c r="F84" s="20"/>
      <c r="G84" s="21"/>
      <c r="H84" s="20"/>
      <c r="I84" s="20"/>
      <c r="J84" s="20"/>
      <c r="K84" s="21"/>
      <c r="L84" s="20"/>
      <c r="M84" s="21"/>
      <c r="N84" s="20">
        <v>27</v>
      </c>
      <c r="O84" s="21">
        <f>(N84*1000)/54</f>
        <v>500</v>
      </c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2"/>
      <c r="AF84" s="22">
        <v>1</v>
      </c>
      <c r="AG84" s="23">
        <f t="shared" si="1"/>
        <v>500</v>
      </c>
    </row>
    <row r="85" spans="1:33" ht="18" customHeight="1">
      <c r="A85" s="17">
        <v>80</v>
      </c>
      <c r="B85" s="27" t="s">
        <v>64</v>
      </c>
      <c r="C85" s="35" t="s">
        <v>121</v>
      </c>
      <c r="D85" s="20"/>
      <c r="E85" s="21"/>
      <c r="F85" s="20"/>
      <c r="G85" s="21"/>
      <c r="H85" s="20"/>
      <c r="I85" s="20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2"/>
      <c r="AG85" s="23">
        <f t="shared" si="1"/>
        <v>0</v>
      </c>
    </row>
    <row r="86" spans="1:33" ht="18" customHeight="1">
      <c r="A86" s="17">
        <v>81</v>
      </c>
      <c r="B86" s="28" t="s">
        <v>40</v>
      </c>
      <c r="C86" s="24" t="s">
        <v>121</v>
      </c>
      <c r="D86" s="20"/>
      <c r="E86" s="21"/>
      <c r="F86" s="20"/>
      <c r="G86" s="21"/>
      <c r="H86" s="20"/>
      <c r="I86" s="20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/>
      <c r="AA86" s="21"/>
      <c r="AB86" s="20"/>
      <c r="AC86" s="21"/>
      <c r="AD86" s="20"/>
      <c r="AE86" s="22"/>
      <c r="AF86" s="22"/>
      <c r="AG86" s="23">
        <f t="shared" si="1"/>
        <v>0</v>
      </c>
    </row>
    <row r="87" spans="1:33" ht="18" customHeight="1">
      <c r="A87" s="17">
        <v>82</v>
      </c>
      <c r="B87" s="30" t="s">
        <v>56</v>
      </c>
      <c r="C87" s="19" t="s">
        <v>121</v>
      </c>
      <c r="D87" s="20"/>
      <c r="E87" s="21"/>
      <c r="F87" s="20"/>
      <c r="G87" s="21"/>
      <c r="H87" s="32"/>
      <c r="I87" s="20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20"/>
      <c r="AC87" s="21"/>
      <c r="AD87" s="20"/>
      <c r="AE87" s="22"/>
      <c r="AF87" s="22"/>
      <c r="AG87" s="23">
        <f t="shared" si="1"/>
        <v>0</v>
      </c>
    </row>
    <row r="88" spans="1:33" ht="18" customHeight="1">
      <c r="A88" s="17">
        <v>83</v>
      </c>
      <c r="B88" s="34" t="s">
        <v>156</v>
      </c>
      <c r="C88" s="19" t="s">
        <v>123</v>
      </c>
      <c r="D88" s="20"/>
      <c r="E88" s="21"/>
      <c r="F88" s="20"/>
      <c r="G88" s="21"/>
      <c r="H88" s="20"/>
      <c r="I88" s="20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2"/>
      <c r="AF88" s="22"/>
      <c r="AG88" s="23">
        <f t="shared" si="1"/>
        <v>0</v>
      </c>
    </row>
    <row r="89" spans="1:33" ht="18" customHeight="1">
      <c r="A89" s="17">
        <v>84</v>
      </c>
      <c r="B89" s="29" t="s">
        <v>52</v>
      </c>
      <c r="C89" s="24" t="s">
        <v>121</v>
      </c>
      <c r="D89" s="20"/>
      <c r="E89" s="21"/>
      <c r="F89" s="20"/>
      <c r="G89" s="21"/>
      <c r="H89" s="20"/>
      <c r="I89" s="20"/>
      <c r="J89" s="20"/>
      <c r="K89" s="21"/>
      <c r="L89" s="20"/>
      <c r="M89" s="21"/>
      <c r="N89" s="20"/>
      <c r="O89" s="21"/>
      <c r="P89" s="20"/>
      <c r="Q89" s="21"/>
      <c r="R89" s="20"/>
      <c r="S89" s="21"/>
      <c r="T89" s="20"/>
      <c r="U89" s="21"/>
      <c r="V89" s="20"/>
      <c r="W89" s="21"/>
      <c r="X89" s="20"/>
      <c r="Y89" s="21"/>
      <c r="Z89" s="20"/>
      <c r="AA89" s="21"/>
      <c r="AB89" s="20"/>
      <c r="AC89" s="21"/>
      <c r="AD89" s="20"/>
      <c r="AE89" s="22"/>
      <c r="AF89" s="22"/>
      <c r="AG89" s="23">
        <f t="shared" si="1"/>
        <v>0</v>
      </c>
    </row>
    <row r="90" spans="1:33" ht="18" customHeight="1">
      <c r="A90" s="17">
        <v>85</v>
      </c>
      <c r="B90" s="38" t="s">
        <v>157</v>
      </c>
      <c r="C90" s="19" t="s">
        <v>123</v>
      </c>
      <c r="D90" s="20"/>
      <c r="E90" s="21"/>
      <c r="F90" s="20"/>
      <c r="G90" s="21"/>
      <c r="H90" s="20"/>
      <c r="I90" s="20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20"/>
      <c r="AC90" s="21"/>
      <c r="AD90" s="20"/>
      <c r="AE90" s="22"/>
      <c r="AF90" s="22"/>
      <c r="AG90" s="23">
        <f t="shared" si="1"/>
        <v>0</v>
      </c>
    </row>
    <row r="91" spans="1:33" ht="18" customHeight="1">
      <c r="A91" s="17">
        <v>86</v>
      </c>
      <c r="B91" s="28" t="s">
        <v>107</v>
      </c>
      <c r="C91" s="24" t="s">
        <v>121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2"/>
      <c r="AG91" s="23">
        <f t="shared" si="1"/>
        <v>0</v>
      </c>
    </row>
    <row r="92" spans="1:33" ht="18" customHeight="1">
      <c r="A92" s="17">
        <v>87</v>
      </c>
      <c r="B92" s="28" t="s">
        <v>41</v>
      </c>
      <c r="C92" s="24" t="s">
        <v>121</v>
      </c>
      <c r="D92" s="20"/>
      <c r="E92" s="22"/>
      <c r="F92" s="20"/>
      <c r="G92" s="21"/>
      <c r="I92" s="20"/>
      <c r="J92" s="20"/>
      <c r="K92" s="21"/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2"/>
      <c r="Z92" s="20"/>
      <c r="AA92" s="21"/>
      <c r="AB92" s="20"/>
      <c r="AC92" s="21"/>
      <c r="AD92" s="20"/>
      <c r="AE92" s="22"/>
      <c r="AF92" s="22"/>
      <c r="AG92" s="23">
        <f t="shared" si="1"/>
        <v>0</v>
      </c>
    </row>
    <row r="93" spans="1:33" ht="18" customHeight="1">
      <c r="A93" s="17">
        <v>88</v>
      </c>
      <c r="B93" s="28" t="s">
        <v>158</v>
      </c>
      <c r="C93" s="24" t="s">
        <v>125</v>
      </c>
      <c r="D93" s="20"/>
      <c r="E93" s="21"/>
      <c r="F93" s="20"/>
      <c r="G93" s="21"/>
      <c r="H93" s="20"/>
      <c r="I93" s="20"/>
      <c r="J93" s="20"/>
      <c r="K93" s="22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2"/>
      <c r="Z93" s="20"/>
      <c r="AA93" s="21"/>
      <c r="AB93" s="20"/>
      <c r="AC93" s="21"/>
      <c r="AD93" s="20"/>
      <c r="AE93" s="22"/>
      <c r="AF93" s="22"/>
      <c r="AG93" s="23">
        <f t="shared" si="1"/>
        <v>0</v>
      </c>
    </row>
    <row r="94" spans="1:33" ht="18" customHeight="1">
      <c r="A94" s="17">
        <v>89</v>
      </c>
      <c r="B94" s="28" t="s">
        <v>159</v>
      </c>
      <c r="C94" s="19" t="s">
        <v>125</v>
      </c>
      <c r="D94" s="20"/>
      <c r="E94" s="21"/>
      <c r="F94" s="20"/>
      <c r="G94" s="21"/>
      <c r="H94" s="20"/>
      <c r="I94" s="20"/>
      <c r="J94" s="20"/>
      <c r="K94" s="22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2"/>
      <c r="Z94" s="20"/>
      <c r="AA94" s="21"/>
      <c r="AB94" s="20"/>
      <c r="AC94" s="21"/>
      <c r="AD94" s="20"/>
      <c r="AE94" s="22"/>
      <c r="AF94" s="22"/>
      <c r="AG94" s="23">
        <f t="shared" si="1"/>
        <v>0</v>
      </c>
    </row>
    <row r="95" spans="1:33" ht="18" customHeight="1">
      <c r="A95" s="17">
        <v>90</v>
      </c>
      <c r="B95" s="28" t="s">
        <v>48</v>
      </c>
      <c r="C95" s="24" t="s">
        <v>121</v>
      </c>
      <c r="D95" s="20"/>
      <c r="E95" s="22"/>
      <c r="F95" s="20"/>
      <c r="G95" s="21"/>
      <c r="H95" s="20"/>
      <c r="I95" s="20"/>
      <c r="J95" s="20"/>
      <c r="K95" s="22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2"/>
      <c r="Z95" s="20"/>
      <c r="AA95" s="21"/>
      <c r="AB95" s="20"/>
      <c r="AC95" s="21"/>
      <c r="AD95" s="20"/>
      <c r="AE95" s="22"/>
      <c r="AF95" s="22"/>
      <c r="AG95" s="23">
        <f t="shared" si="1"/>
        <v>0</v>
      </c>
    </row>
    <row r="96" spans="1:33" ht="18" customHeight="1">
      <c r="A96" s="17">
        <v>91</v>
      </c>
      <c r="B96" s="28" t="s">
        <v>44</v>
      </c>
      <c r="C96" s="19" t="s">
        <v>121</v>
      </c>
      <c r="D96" s="20"/>
      <c r="E96" s="22"/>
      <c r="F96" s="20"/>
      <c r="G96" s="21"/>
      <c r="H96" s="20"/>
      <c r="I96" s="20"/>
      <c r="J96" s="20"/>
      <c r="K96" s="22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2"/>
      <c r="Z96" s="20"/>
      <c r="AA96" s="21"/>
      <c r="AB96" s="20"/>
      <c r="AC96" s="21"/>
      <c r="AD96" s="20"/>
      <c r="AE96" s="22"/>
      <c r="AF96" s="22"/>
      <c r="AG96" s="23">
        <f t="shared" si="1"/>
        <v>0</v>
      </c>
    </row>
    <row r="97" spans="1:33" ht="19.5">
      <c r="A97" s="17">
        <v>92</v>
      </c>
      <c r="B97" s="31" t="s">
        <v>34</v>
      </c>
      <c r="C97" s="24" t="s">
        <v>121</v>
      </c>
      <c r="D97" s="20"/>
      <c r="E97" s="21"/>
      <c r="F97" s="20"/>
      <c r="G97" s="22"/>
      <c r="H97" s="20"/>
      <c r="I97" s="20"/>
      <c r="J97" s="20"/>
      <c r="K97" s="22"/>
      <c r="L97" s="20"/>
      <c r="M97" s="21"/>
      <c r="N97" s="20"/>
      <c r="O97" s="21"/>
      <c r="P97" s="20"/>
      <c r="Q97" s="22"/>
      <c r="R97" s="20"/>
      <c r="S97" s="21"/>
      <c r="T97" s="20"/>
      <c r="U97" s="22"/>
      <c r="V97" s="20"/>
      <c r="W97" s="22"/>
      <c r="X97" s="20"/>
      <c r="Y97" s="22"/>
      <c r="Z97" s="20"/>
      <c r="AA97" s="21"/>
      <c r="AB97" s="20"/>
      <c r="AC97" s="21"/>
      <c r="AD97" s="20"/>
      <c r="AE97" s="22"/>
      <c r="AF97" s="22"/>
      <c r="AG97" s="23">
        <f t="shared" si="1"/>
        <v>0</v>
      </c>
    </row>
    <row r="98" spans="26:28" ht="15">
      <c r="Z98" s="1"/>
      <c r="AB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  <row r="183" ht="15">
      <c r="AA183" s="1"/>
    </row>
    <row r="184" ht="15">
      <c r="AA184" s="1"/>
    </row>
    <row r="185" ht="15">
      <c r="AA185" s="1"/>
    </row>
    <row r="186" ht="15">
      <c r="AA186" s="1"/>
    </row>
    <row r="187" ht="15">
      <c r="AA187" s="1"/>
    </row>
    <row r="188" ht="15">
      <c r="AA188" s="1"/>
    </row>
    <row r="189" ht="15">
      <c r="AA189" s="1"/>
    </row>
    <row r="190" ht="15">
      <c r="AA190" s="1"/>
    </row>
    <row r="191" ht="15">
      <c r="AA191" s="1"/>
    </row>
    <row r="192" ht="15">
      <c r="AA192" s="1"/>
    </row>
    <row r="193" ht="15">
      <c r="AA193" s="1"/>
    </row>
    <row r="194" ht="15">
      <c r="AA194" s="1"/>
    </row>
    <row r="195" ht="15">
      <c r="AA195" s="1"/>
    </row>
    <row r="196" ht="15">
      <c r="AA196" s="1"/>
    </row>
    <row r="197" ht="15">
      <c r="AA197" s="1"/>
    </row>
  </sheetData>
  <sheetProtection/>
  <mergeCells count="43">
    <mergeCell ref="A3:A5"/>
    <mergeCell ref="D3:E3"/>
    <mergeCell ref="F3:G3"/>
    <mergeCell ref="H3:I3"/>
    <mergeCell ref="D5:E5"/>
    <mergeCell ref="F5:G5"/>
    <mergeCell ref="H5:I5"/>
    <mergeCell ref="T3:U3"/>
    <mergeCell ref="V3:W3"/>
    <mergeCell ref="X3:Y3"/>
    <mergeCell ref="J3:K3"/>
    <mergeCell ref="L3:M3"/>
    <mergeCell ref="N3:O3"/>
    <mergeCell ref="P3:Q3"/>
    <mergeCell ref="AB3:AC3"/>
    <mergeCell ref="D4:E4"/>
    <mergeCell ref="F4:G4"/>
    <mergeCell ref="H4:I4"/>
    <mergeCell ref="J4:K4"/>
    <mergeCell ref="L4:M4"/>
    <mergeCell ref="N4:O4"/>
    <mergeCell ref="P4:Q4"/>
    <mergeCell ref="R4:S4"/>
    <mergeCell ref="R3:S3"/>
    <mergeCell ref="Z4:AA4"/>
    <mergeCell ref="L5:M5"/>
    <mergeCell ref="N5:O5"/>
    <mergeCell ref="P5:Q5"/>
    <mergeCell ref="R5:S5"/>
    <mergeCell ref="T5:U5"/>
    <mergeCell ref="T4:U4"/>
    <mergeCell ref="V4:W4"/>
    <mergeCell ref="X4:Y4"/>
    <mergeCell ref="Z3:AA3"/>
    <mergeCell ref="J5:K5"/>
    <mergeCell ref="AD3:AE3"/>
    <mergeCell ref="AD4:AE4"/>
    <mergeCell ref="AD5:AE5"/>
    <mergeCell ref="V5:W5"/>
    <mergeCell ref="X5:Y5"/>
    <mergeCell ref="Z5:AA5"/>
    <mergeCell ref="AB5:AC5"/>
    <mergeCell ref="AB4:AC4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2"/>
  <sheetViews>
    <sheetView zoomScale="55" zoomScaleNormal="55" zoomScalePageLayoutView="0" workbookViewId="0" topLeftCell="A1">
      <selection activeCell="T31" sqref="T31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2.8515625" style="6" customWidth="1"/>
    <col min="14" max="14" width="3.8515625" style="5" customWidth="1"/>
    <col min="15" max="15" width="9.42187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9.4218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5" customWidth="1"/>
    <col min="29" max="29" width="12.140625" style="1" customWidth="1"/>
    <col min="30" max="30" width="3.8515625" style="41" customWidth="1"/>
    <col min="31" max="31" width="9.28125" style="1" customWidth="1"/>
    <col min="32" max="32" width="3.8515625" style="5" customWidth="1"/>
    <col min="33" max="33" width="9.421875" style="1" customWidth="1"/>
    <col min="34" max="34" width="7.421875" style="1" customWidth="1"/>
    <col min="35" max="35" width="8.7109375" style="0" customWidth="1"/>
  </cols>
  <sheetData>
    <row r="1" spans="4:26" ht="26.25">
      <c r="D1" s="4"/>
      <c r="L1" s="7"/>
      <c r="N1" s="7"/>
      <c r="O1" s="4" t="s">
        <v>224</v>
      </c>
      <c r="P1" s="4"/>
      <c r="T1" s="4"/>
      <c r="Z1" s="7"/>
    </row>
    <row r="2" ht="15"/>
    <row r="3" spans="1:35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73</v>
      </c>
      <c r="Q3" s="127"/>
      <c r="R3" s="118" t="s">
        <v>73</v>
      </c>
      <c r="S3" s="127"/>
      <c r="T3" s="118" t="s">
        <v>105</v>
      </c>
      <c r="U3" s="127"/>
      <c r="V3" s="118" t="s">
        <v>75</v>
      </c>
      <c r="W3" s="127"/>
      <c r="X3" s="122" t="s">
        <v>76</v>
      </c>
      <c r="Y3" s="127"/>
      <c r="Z3" s="118" t="s">
        <v>76</v>
      </c>
      <c r="AA3" s="127"/>
      <c r="AB3" s="118" t="s">
        <v>228</v>
      </c>
      <c r="AC3" s="119"/>
      <c r="AD3" s="118" t="s">
        <v>75</v>
      </c>
      <c r="AE3" s="119"/>
      <c r="AF3" s="118" t="s">
        <v>229</v>
      </c>
      <c r="AG3" s="119"/>
      <c r="AH3" s="10" t="s">
        <v>2</v>
      </c>
      <c r="AI3" s="10" t="s">
        <v>3</v>
      </c>
    </row>
    <row r="4" spans="1:35" s="15" customFormat="1" ht="15.75">
      <c r="A4" s="125"/>
      <c r="B4" s="43" t="s">
        <v>77</v>
      </c>
      <c r="C4" s="13" t="s">
        <v>4</v>
      </c>
      <c r="D4" s="115" t="s">
        <v>78</v>
      </c>
      <c r="E4" s="116"/>
      <c r="F4" s="115" t="s">
        <v>230</v>
      </c>
      <c r="G4" s="116"/>
      <c r="H4" s="115" t="s">
        <v>116</v>
      </c>
      <c r="I4" s="117"/>
      <c r="J4" s="115" t="s">
        <v>231</v>
      </c>
      <c r="K4" s="116"/>
      <c r="L4" s="115" t="s">
        <v>7</v>
      </c>
      <c r="M4" s="116"/>
      <c r="N4" s="115" t="s">
        <v>6</v>
      </c>
      <c r="O4" s="116"/>
      <c r="P4" s="115" t="s">
        <v>81</v>
      </c>
      <c r="Q4" s="116"/>
      <c r="R4" s="115" t="s">
        <v>82</v>
      </c>
      <c r="S4" s="116"/>
      <c r="T4" s="115" t="s">
        <v>232</v>
      </c>
      <c r="U4" s="116"/>
      <c r="V4" s="115" t="s">
        <v>83</v>
      </c>
      <c r="W4" s="116"/>
      <c r="X4" s="115" t="s">
        <v>233</v>
      </c>
      <c r="Y4" s="116"/>
      <c r="Z4" s="115" t="s">
        <v>85</v>
      </c>
      <c r="AA4" s="116"/>
      <c r="AB4" s="115" t="s">
        <v>9</v>
      </c>
      <c r="AC4" s="116"/>
      <c r="AD4" s="115" t="s">
        <v>169</v>
      </c>
      <c r="AE4" s="116"/>
      <c r="AF4" s="115" t="s">
        <v>234</v>
      </c>
      <c r="AG4" s="116"/>
      <c r="AH4" s="14" t="s">
        <v>5</v>
      </c>
      <c r="AI4" s="14" t="s">
        <v>5</v>
      </c>
    </row>
    <row r="5" spans="1:35" s="15" customFormat="1" ht="15.75">
      <c r="A5" s="125"/>
      <c r="B5" s="44"/>
      <c r="C5" s="13"/>
      <c r="D5" s="106">
        <v>40272</v>
      </c>
      <c r="E5" s="107"/>
      <c r="F5" s="115">
        <v>40306</v>
      </c>
      <c r="G5" s="116"/>
      <c r="H5" s="115">
        <v>40314</v>
      </c>
      <c r="I5" s="117"/>
      <c r="J5" s="115">
        <v>40335</v>
      </c>
      <c r="K5" s="116"/>
      <c r="L5" s="115">
        <v>40370</v>
      </c>
      <c r="M5" s="116"/>
      <c r="N5" s="115">
        <v>40377</v>
      </c>
      <c r="O5" s="116"/>
      <c r="P5" s="115">
        <v>40384</v>
      </c>
      <c r="Q5" s="116"/>
      <c r="R5" s="115">
        <v>40384</v>
      </c>
      <c r="S5" s="116"/>
      <c r="T5" s="115">
        <v>40391</v>
      </c>
      <c r="U5" s="116"/>
      <c r="V5" s="115">
        <v>40398</v>
      </c>
      <c r="W5" s="116"/>
      <c r="X5" s="115">
        <v>40405</v>
      </c>
      <c r="Y5" s="116"/>
      <c r="Z5" s="115">
        <v>40405</v>
      </c>
      <c r="AA5" s="116"/>
      <c r="AB5" s="115">
        <v>40419</v>
      </c>
      <c r="AC5" s="116"/>
      <c r="AD5" s="106">
        <v>40454</v>
      </c>
      <c r="AE5" s="107"/>
      <c r="AF5" s="115">
        <v>40489</v>
      </c>
      <c r="AG5" s="116"/>
      <c r="AH5" s="14" t="s">
        <v>11</v>
      </c>
      <c r="AI5" s="14" t="s">
        <v>12</v>
      </c>
    </row>
    <row r="6" spans="1:36" s="15" customFormat="1" ht="18" customHeight="1">
      <c r="A6" s="17">
        <v>1</v>
      </c>
      <c r="B6" s="45" t="s">
        <v>139</v>
      </c>
      <c r="C6" s="24" t="s">
        <v>123</v>
      </c>
      <c r="D6" s="46"/>
      <c r="E6" s="47"/>
      <c r="F6" s="46">
        <v>1</v>
      </c>
      <c r="G6" s="47">
        <f>(F6*1000)/84</f>
        <v>11.904761904761905</v>
      </c>
      <c r="H6" s="46"/>
      <c r="I6" s="47"/>
      <c r="J6" s="46">
        <v>8</v>
      </c>
      <c r="K6" s="47"/>
      <c r="L6" s="46">
        <v>14</v>
      </c>
      <c r="M6" s="47"/>
      <c r="N6" s="46">
        <v>3</v>
      </c>
      <c r="O6" s="47">
        <f>(N6*1000)/54</f>
        <v>55.55555555555556</v>
      </c>
      <c r="P6" s="46">
        <v>1</v>
      </c>
      <c r="Q6" s="47">
        <f>(P6*1000)/62</f>
        <v>16.129032258064516</v>
      </c>
      <c r="R6" s="46"/>
      <c r="S6" s="47"/>
      <c r="T6" s="46"/>
      <c r="U6" s="47"/>
      <c r="V6" s="46">
        <v>34</v>
      </c>
      <c r="W6" s="47"/>
      <c r="X6" s="46"/>
      <c r="Y6" s="47"/>
      <c r="Z6" s="46"/>
      <c r="AA6" s="47"/>
      <c r="AB6" s="46">
        <v>1</v>
      </c>
      <c r="AC6" s="47">
        <f>(AB6*1000)/61</f>
        <v>16.39344262295082</v>
      </c>
      <c r="AD6" s="48">
        <v>1</v>
      </c>
      <c r="AE6" s="47">
        <f>(AD6*1000)/56</f>
        <v>17.857142857142858</v>
      </c>
      <c r="AF6" s="46"/>
      <c r="AG6" s="49"/>
      <c r="AH6" s="49">
        <v>5</v>
      </c>
      <c r="AI6" s="47">
        <f aca="true" t="shared" si="0" ref="AI6:AI69">E6+G6+I6+K6+M6+O6+Q6+S6+U6+W6+Y6+AA6+AC6+AE6+AG6</f>
        <v>117.83993519847566</v>
      </c>
      <c r="AJ6" s="16">
        <v>8</v>
      </c>
    </row>
    <row r="7" spans="1:36" s="15" customFormat="1" ht="18" customHeight="1">
      <c r="A7" s="17">
        <v>2</v>
      </c>
      <c r="B7" s="50" t="s">
        <v>26</v>
      </c>
      <c r="C7" s="51" t="s">
        <v>121</v>
      </c>
      <c r="D7" s="46"/>
      <c r="E7" s="47"/>
      <c r="F7" s="46"/>
      <c r="G7" s="47"/>
      <c r="H7" s="46">
        <v>12</v>
      </c>
      <c r="I7" s="47"/>
      <c r="J7" s="46">
        <v>1</v>
      </c>
      <c r="K7" s="47">
        <f>(J7*1000)/41</f>
        <v>24.390243902439025</v>
      </c>
      <c r="L7" s="46"/>
      <c r="M7" s="47"/>
      <c r="N7" s="46"/>
      <c r="O7" s="47"/>
      <c r="P7" s="46">
        <v>2</v>
      </c>
      <c r="Q7" s="47">
        <f>(P7*1000)/62</f>
        <v>32.25806451612903</v>
      </c>
      <c r="R7" s="46">
        <v>1</v>
      </c>
      <c r="S7" s="47">
        <f>(R7*1000)/51</f>
        <v>19.607843137254903</v>
      </c>
      <c r="T7" s="46">
        <v>3</v>
      </c>
      <c r="U7" s="47">
        <f>(T7*1000)/44</f>
        <v>68.18181818181819</v>
      </c>
      <c r="V7" s="46"/>
      <c r="W7" s="47"/>
      <c r="X7" s="46">
        <v>16</v>
      </c>
      <c r="Y7" s="47"/>
      <c r="Z7" s="46"/>
      <c r="AA7" s="47"/>
      <c r="AB7" s="46"/>
      <c r="AC7" s="47"/>
      <c r="AD7" s="48">
        <v>12</v>
      </c>
      <c r="AE7" s="47">
        <f>(AD7*1000)/56</f>
        <v>214.28571428571428</v>
      </c>
      <c r="AF7" s="46"/>
      <c r="AG7" s="47"/>
      <c r="AH7" s="49">
        <v>5</v>
      </c>
      <c r="AI7" s="47">
        <f t="shared" si="0"/>
        <v>358.7236840233554</v>
      </c>
      <c r="AJ7" s="16">
        <v>7</v>
      </c>
    </row>
    <row r="8" spans="1:36" ht="18" customHeight="1">
      <c r="A8" s="17">
        <v>3</v>
      </c>
      <c r="B8" s="50" t="s">
        <v>91</v>
      </c>
      <c r="C8" s="51" t="s">
        <v>121</v>
      </c>
      <c r="D8" s="46"/>
      <c r="E8" s="47"/>
      <c r="F8" s="46">
        <v>36</v>
      </c>
      <c r="G8" s="47"/>
      <c r="H8" s="46">
        <v>20</v>
      </c>
      <c r="I8" s="47"/>
      <c r="J8" s="46">
        <v>2</v>
      </c>
      <c r="K8" s="47">
        <f>(J8*1000)/41</f>
        <v>48.78048780487805</v>
      </c>
      <c r="L8" s="46"/>
      <c r="M8" s="47"/>
      <c r="N8" s="46"/>
      <c r="O8" s="47"/>
      <c r="P8" s="46"/>
      <c r="Q8" s="47"/>
      <c r="R8" s="46"/>
      <c r="S8" s="47"/>
      <c r="T8" s="46"/>
      <c r="U8" s="47"/>
      <c r="V8" s="46">
        <v>6</v>
      </c>
      <c r="W8" s="47">
        <f>(V8*1000)/68</f>
        <v>88.23529411764706</v>
      </c>
      <c r="X8" s="46">
        <v>1</v>
      </c>
      <c r="Y8" s="47">
        <f>(X8*1000)/63</f>
        <v>15.873015873015873</v>
      </c>
      <c r="Z8" s="46">
        <v>6</v>
      </c>
      <c r="AA8" s="47">
        <f>(Z8*1000)/38</f>
        <v>157.89473684210526</v>
      </c>
      <c r="AB8" s="46">
        <v>15</v>
      </c>
      <c r="AC8" s="47">
        <f>(AB8*1000)/61</f>
        <v>245.9016393442623</v>
      </c>
      <c r="AD8" s="48"/>
      <c r="AE8" s="47"/>
      <c r="AF8" s="46"/>
      <c r="AG8" s="47"/>
      <c r="AH8" s="49">
        <v>5</v>
      </c>
      <c r="AI8" s="47">
        <f t="shared" si="0"/>
        <v>556.6851739819085</v>
      </c>
      <c r="AJ8" s="2">
        <v>7</v>
      </c>
    </row>
    <row r="9" spans="1:36" ht="18" customHeight="1">
      <c r="A9" s="17">
        <v>4</v>
      </c>
      <c r="B9" s="50" t="s">
        <v>27</v>
      </c>
      <c r="C9" s="52" t="s">
        <v>121</v>
      </c>
      <c r="D9" s="46"/>
      <c r="E9" s="47"/>
      <c r="F9" s="46">
        <v>31</v>
      </c>
      <c r="G9" s="47"/>
      <c r="H9" s="46"/>
      <c r="I9" s="47"/>
      <c r="J9" s="46"/>
      <c r="K9" s="47"/>
      <c r="L9" s="46">
        <v>2</v>
      </c>
      <c r="M9" s="47">
        <f>(L9*1000)/66</f>
        <v>30.303030303030305</v>
      </c>
      <c r="N9" s="46">
        <v>11</v>
      </c>
      <c r="O9" s="47">
        <f>(N9*1000)/54</f>
        <v>203.7037037037037</v>
      </c>
      <c r="P9" s="46">
        <v>24</v>
      </c>
      <c r="Q9" s="47"/>
      <c r="R9" s="46"/>
      <c r="S9" s="47"/>
      <c r="T9" s="46">
        <v>6</v>
      </c>
      <c r="U9" s="47">
        <f>(T9*1000)/44</f>
        <v>136.36363636363637</v>
      </c>
      <c r="V9" s="46">
        <v>2</v>
      </c>
      <c r="W9" s="47">
        <f>(V9*1000)/68</f>
        <v>29.41176470588235</v>
      </c>
      <c r="X9" s="46">
        <v>27</v>
      </c>
      <c r="Y9" s="47"/>
      <c r="Z9" s="46"/>
      <c r="AA9" s="47"/>
      <c r="AB9" s="46">
        <v>11</v>
      </c>
      <c r="AC9" s="47">
        <f>(AB9*1000)/61</f>
        <v>180.327868852459</v>
      </c>
      <c r="AD9" s="48">
        <v>14</v>
      </c>
      <c r="AE9" s="47"/>
      <c r="AF9" s="46"/>
      <c r="AG9" s="47"/>
      <c r="AH9" s="49">
        <v>5</v>
      </c>
      <c r="AI9" s="47">
        <f t="shared" si="0"/>
        <v>580.1100039287118</v>
      </c>
      <c r="AJ9" s="2">
        <v>9</v>
      </c>
    </row>
    <row r="10" spans="1:36" ht="18" customHeight="1">
      <c r="A10" s="17">
        <v>5</v>
      </c>
      <c r="B10" s="45" t="s">
        <v>235</v>
      </c>
      <c r="C10" s="52" t="s">
        <v>123</v>
      </c>
      <c r="D10" s="46">
        <v>29</v>
      </c>
      <c r="E10" s="47"/>
      <c r="F10" s="46">
        <v>2</v>
      </c>
      <c r="G10" s="47">
        <f>(F10*1000)/84</f>
        <v>23.80952380952381</v>
      </c>
      <c r="H10" s="46"/>
      <c r="I10" s="47"/>
      <c r="J10" s="46"/>
      <c r="K10" s="47"/>
      <c r="L10" s="46">
        <v>13</v>
      </c>
      <c r="M10" s="47">
        <f>(L10*1000)/66</f>
        <v>196.96969696969697</v>
      </c>
      <c r="N10" s="46">
        <v>7</v>
      </c>
      <c r="O10" s="47">
        <f>(N10*1000)/54</f>
        <v>129.62962962962962</v>
      </c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>
        <v>1</v>
      </c>
      <c r="AA10" s="47">
        <f>(Z10*1000)/38</f>
        <v>26.31578947368421</v>
      </c>
      <c r="AB10" s="46"/>
      <c r="AC10" s="47"/>
      <c r="AD10" s="48">
        <v>18</v>
      </c>
      <c r="AE10" s="47">
        <f>(AD10*1000)/56</f>
        <v>321.42857142857144</v>
      </c>
      <c r="AF10" s="46"/>
      <c r="AG10" s="47"/>
      <c r="AH10" s="49">
        <v>5</v>
      </c>
      <c r="AI10" s="47">
        <f t="shared" si="0"/>
        <v>698.1532113111061</v>
      </c>
      <c r="AJ10" s="2">
        <v>6</v>
      </c>
    </row>
    <row r="11" spans="1:36" ht="18" customHeight="1">
      <c r="A11" s="17">
        <v>6</v>
      </c>
      <c r="B11" s="53" t="s">
        <v>13</v>
      </c>
      <c r="C11" s="52" t="s">
        <v>121</v>
      </c>
      <c r="D11" s="46">
        <v>31</v>
      </c>
      <c r="E11" s="47"/>
      <c r="F11" s="46">
        <v>17</v>
      </c>
      <c r="G11" s="47">
        <f>(F11*1000)/84</f>
        <v>202.38095238095238</v>
      </c>
      <c r="H11" s="46"/>
      <c r="I11" s="47"/>
      <c r="J11" s="46"/>
      <c r="K11" s="47"/>
      <c r="L11" s="46"/>
      <c r="M11" s="47"/>
      <c r="N11" s="46">
        <v>2</v>
      </c>
      <c r="O11" s="47">
        <f>(N11*1000)/54</f>
        <v>37.03703703703704</v>
      </c>
      <c r="P11" s="46"/>
      <c r="Q11" s="47"/>
      <c r="R11" s="46"/>
      <c r="S11" s="47"/>
      <c r="T11" s="46"/>
      <c r="U11" s="47"/>
      <c r="V11" s="46">
        <v>30</v>
      </c>
      <c r="W11" s="47"/>
      <c r="X11" s="46">
        <v>23</v>
      </c>
      <c r="Y11" s="47"/>
      <c r="Z11" s="46">
        <v>5</v>
      </c>
      <c r="AA11" s="47">
        <f>(Z11*1000)/38</f>
        <v>131.57894736842104</v>
      </c>
      <c r="AB11" s="46">
        <v>17</v>
      </c>
      <c r="AC11" s="47">
        <f>(AB11*1000)/61</f>
        <v>278.6885245901639</v>
      </c>
      <c r="AD11" s="48"/>
      <c r="AE11" s="47"/>
      <c r="AF11" s="46">
        <v>1</v>
      </c>
      <c r="AG11" s="47">
        <f>(AF11*1000)/18</f>
        <v>55.55555555555556</v>
      </c>
      <c r="AH11" s="49">
        <v>5</v>
      </c>
      <c r="AI11" s="47">
        <f t="shared" si="0"/>
        <v>705.2410169321299</v>
      </c>
      <c r="AJ11" s="2">
        <v>8</v>
      </c>
    </row>
    <row r="12" spans="1:36" s="15" customFormat="1" ht="18" customHeight="1">
      <c r="A12" s="17">
        <v>7</v>
      </c>
      <c r="B12" s="50" t="s">
        <v>129</v>
      </c>
      <c r="C12" s="51" t="s">
        <v>127</v>
      </c>
      <c r="D12" s="46">
        <v>5</v>
      </c>
      <c r="E12" s="47">
        <f>(D12*1000)/69</f>
        <v>72.46376811594203</v>
      </c>
      <c r="F12" s="46">
        <v>32</v>
      </c>
      <c r="G12" s="47"/>
      <c r="H12" s="46">
        <v>7</v>
      </c>
      <c r="I12" s="47">
        <f>(H12*1000)/49</f>
        <v>142.85714285714286</v>
      </c>
      <c r="J12" s="46">
        <v>7</v>
      </c>
      <c r="K12" s="47">
        <f>(J12*1000)/41</f>
        <v>170.73170731707316</v>
      </c>
      <c r="L12" s="46"/>
      <c r="M12" s="47"/>
      <c r="N12" s="46"/>
      <c r="O12" s="47"/>
      <c r="P12" s="46">
        <v>18</v>
      </c>
      <c r="Q12" s="47">
        <f>(P12*1000)/62</f>
        <v>290.3225806451613</v>
      </c>
      <c r="R12" s="46"/>
      <c r="S12" s="47"/>
      <c r="T12" s="46"/>
      <c r="U12" s="47"/>
      <c r="V12" s="46"/>
      <c r="W12" s="47"/>
      <c r="X12" s="46"/>
      <c r="Y12" s="47"/>
      <c r="Z12" s="46"/>
      <c r="AA12" s="47"/>
      <c r="AB12" s="46"/>
      <c r="AC12" s="47"/>
      <c r="AD12" s="48">
        <v>2</v>
      </c>
      <c r="AE12" s="47">
        <f>(AD12*1000)/56</f>
        <v>35.714285714285715</v>
      </c>
      <c r="AF12" s="46">
        <v>7</v>
      </c>
      <c r="AG12" s="47"/>
      <c r="AH12" s="49">
        <v>5</v>
      </c>
      <c r="AI12" s="47">
        <f t="shared" si="0"/>
        <v>712.089484649605</v>
      </c>
      <c r="AJ12" s="16">
        <v>7</v>
      </c>
    </row>
    <row r="13" spans="1:36" s="15" customFormat="1" ht="18" customHeight="1">
      <c r="A13" s="17">
        <v>8</v>
      </c>
      <c r="B13" s="45" t="s">
        <v>236</v>
      </c>
      <c r="C13" s="51" t="s">
        <v>123</v>
      </c>
      <c r="D13" s="46">
        <v>27</v>
      </c>
      <c r="E13" s="47"/>
      <c r="F13" s="49">
        <v>15</v>
      </c>
      <c r="G13" s="47">
        <f>(F13*1000)/84</f>
        <v>178.57142857142858</v>
      </c>
      <c r="H13" s="46">
        <v>4</v>
      </c>
      <c r="I13" s="47">
        <f>(H13*1000)/49</f>
        <v>81.63265306122449</v>
      </c>
      <c r="J13" s="46">
        <v>4</v>
      </c>
      <c r="K13" s="47">
        <f>(J13*1000)/41</f>
        <v>97.5609756097561</v>
      </c>
      <c r="L13" s="46"/>
      <c r="M13" s="47"/>
      <c r="N13" s="46"/>
      <c r="O13" s="47"/>
      <c r="P13" s="46">
        <v>22</v>
      </c>
      <c r="Q13" s="47"/>
      <c r="R13" s="46">
        <v>7</v>
      </c>
      <c r="S13" s="47">
        <f>(R13*1000)/51</f>
        <v>137.2549019607843</v>
      </c>
      <c r="T13" s="46"/>
      <c r="U13" s="47"/>
      <c r="V13" s="46">
        <v>16</v>
      </c>
      <c r="W13" s="47">
        <f>(V13*1000)/68</f>
        <v>235.2941176470588</v>
      </c>
      <c r="X13" s="46"/>
      <c r="Y13" s="47"/>
      <c r="Z13" s="46"/>
      <c r="AA13" s="47"/>
      <c r="AB13" s="46"/>
      <c r="AC13" s="47"/>
      <c r="AD13" s="48"/>
      <c r="AE13" s="47"/>
      <c r="AF13" s="46"/>
      <c r="AG13" s="47"/>
      <c r="AH13" s="49">
        <v>5</v>
      </c>
      <c r="AI13" s="47">
        <f t="shared" si="0"/>
        <v>730.3140768502523</v>
      </c>
      <c r="AJ13" s="16">
        <v>7</v>
      </c>
    </row>
    <row r="14" spans="1:36" ht="18" customHeight="1">
      <c r="A14" s="17">
        <v>9</v>
      </c>
      <c r="B14" s="50" t="s">
        <v>45</v>
      </c>
      <c r="C14" s="52" t="s">
        <v>121</v>
      </c>
      <c r="D14" s="46">
        <v>11</v>
      </c>
      <c r="E14" s="47">
        <f>(D14*1000)/69</f>
        <v>159.42028985507247</v>
      </c>
      <c r="F14" s="46"/>
      <c r="G14" s="47"/>
      <c r="H14" s="46"/>
      <c r="I14" s="47"/>
      <c r="J14" s="46"/>
      <c r="K14" s="47"/>
      <c r="L14" s="46">
        <v>12</v>
      </c>
      <c r="M14" s="47">
        <f>(L14*1000)/66</f>
        <v>181.8181818181818</v>
      </c>
      <c r="N14" s="46">
        <v>9</v>
      </c>
      <c r="O14" s="47">
        <f>(N14*1000)/54</f>
        <v>166.66666666666666</v>
      </c>
      <c r="P14" s="46">
        <v>15</v>
      </c>
      <c r="Q14" s="47"/>
      <c r="R14" s="46">
        <v>24</v>
      </c>
      <c r="S14" s="47"/>
      <c r="T14" s="46">
        <v>4</v>
      </c>
      <c r="U14" s="47">
        <f>(T14*1000)/44</f>
        <v>90.9090909090909</v>
      </c>
      <c r="V14" s="46"/>
      <c r="W14" s="47"/>
      <c r="X14" s="46">
        <v>14</v>
      </c>
      <c r="Y14" s="47"/>
      <c r="Z14" s="46"/>
      <c r="AA14" s="47"/>
      <c r="AB14" s="46">
        <v>9</v>
      </c>
      <c r="AC14" s="47">
        <f>(AB14*1000)/61</f>
        <v>147.54098360655738</v>
      </c>
      <c r="AD14" s="48">
        <v>24</v>
      </c>
      <c r="AE14" s="47"/>
      <c r="AF14" s="46"/>
      <c r="AG14" s="49"/>
      <c r="AH14" s="49">
        <v>5</v>
      </c>
      <c r="AI14" s="47">
        <f t="shared" si="0"/>
        <v>746.3552128555691</v>
      </c>
      <c r="AJ14" s="2">
        <v>9</v>
      </c>
    </row>
    <row r="15" spans="1:36" ht="18" customHeight="1">
      <c r="A15" s="17">
        <v>10</v>
      </c>
      <c r="B15" s="50" t="s">
        <v>131</v>
      </c>
      <c r="C15" s="52" t="s">
        <v>127</v>
      </c>
      <c r="D15" s="46"/>
      <c r="E15" s="47"/>
      <c r="F15" s="46">
        <v>16</v>
      </c>
      <c r="G15" s="47">
        <f>(F15*1000)/84</f>
        <v>190.47619047619048</v>
      </c>
      <c r="H15" s="46"/>
      <c r="I15" s="47"/>
      <c r="J15" s="46"/>
      <c r="K15" s="47"/>
      <c r="L15" s="46"/>
      <c r="M15" s="47"/>
      <c r="N15" s="46"/>
      <c r="O15" s="47"/>
      <c r="P15" s="46">
        <v>10</v>
      </c>
      <c r="Q15" s="47">
        <f>(P15*1000)/62</f>
        <v>161.29032258064515</v>
      </c>
      <c r="R15" s="46">
        <v>2</v>
      </c>
      <c r="S15" s="47">
        <f>(R15*1000)/51</f>
        <v>39.21568627450981</v>
      </c>
      <c r="T15" s="46"/>
      <c r="U15" s="47"/>
      <c r="V15" s="46"/>
      <c r="W15" s="47"/>
      <c r="X15" s="46">
        <v>10</v>
      </c>
      <c r="Y15" s="47">
        <f>(X15*1000)/63</f>
        <v>158.73015873015873</v>
      </c>
      <c r="Z15" s="46">
        <v>8</v>
      </c>
      <c r="AA15" s="47">
        <f>(Z15*1000)/38</f>
        <v>210.52631578947367</v>
      </c>
      <c r="AB15" s="46">
        <v>20</v>
      </c>
      <c r="AC15" s="47"/>
      <c r="AD15" s="48"/>
      <c r="AE15" s="47"/>
      <c r="AF15" s="46"/>
      <c r="AG15" s="47"/>
      <c r="AH15" s="49">
        <v>5</v>
      </c>
      <c r="AI15" s="47">
        <f t="shared" si="0"/>
        <v>760.2386738509778</v>
      </c>
      <c r="AJ15" s="2">
        <v>6</v>
      </c>
    </row>
    <row r="16" spans="1:36" s="15" customFormat="1" ht="18" customHeight="1">
      <c r="A16" s="17">
        <v>11</v>
      </c>
      <c r="B16" s="50" t="s">
        <v>87</v>
      </c>
      <c r="C16" s="52" t="s">
        <v>121</v>
      </c>
      <c r="D16" s="46">
        <v>26</v>
      </c>
      <c r="E16" s="47"/>
      <c r="F16" s="46"/>
      <c r="G16" s="47"/>
      <c r="H16" s="54"/>
      <c r="I16" s="47"/>
      <c r="J16" s="46"/>
      <c r="K16" s="47"/>
      <c r="L16" s="46"/>
      <c r="M16" s="47"/>
      <c r="N16" s="46">
        <v>1</v>
      </c>
      <c r="O16" s="47">
        <f>(N16*1000)/54</f>
        <v>18.51851851851852</v>
      </c>
      <c r="P16" s="46"/>
      <c r="Q16" s="47"/>
      <c r="R16" s="46"/>
      <c r="S16" s="47"/>
      <c r="T16" s="46"/>
      <c r="U16" s="47"/>
      <c r="V16" s="46"/>
      <c r="W16" s="47"/>
      <c r="X16" s="46">
        <v>4</v>
      </c>
      <c r="Y16" s="47">
        <f>(X16*1000)/63</f>
        <v>63.492063492063494</v>
      </c>
      <c r="Z16" s="46">
        <v>10</v>
      </c>
      <c r="AA16" s="47">
        <f>(Z16*1000)/38</f>
        <v>263.1578947368421</v>
      </c>
      <c r="AB16" s="46"/>
      <c r="AC16" s="47"/>
      <c r="AD16" s="48">
        <v>11</v>
      </c>
      <c r="AE16" s="47">
        <f>(AD16*1000)/56</f>
        <v>196.42857142857142</v>
      </c>
      <c r="AF16" s="46">
        <v>5</v>
      </c>
      <c r="AG16" s="47">
        <f>(AF16*1000)/18</f>
        <v>277.77777777777777</v>
      </c>
      <c r="AH16" s="49">
        <v>5</v>
      </c>
      <c r="AI16" s="47">
        <f t="shared" si="0"/>
        <v>819.3748259537733</v>
      </c>
      <c r="AJ16" s="16">
        <v>6</v>
      </c>
    </row>
    <row r="17" spans="1:36" ht="18" customHeight="1">
      <c r="A17" s="17">
        <v>12</v>
      </c>
      <c r="B17" s="53" t="s">
        <v>86</v>
      </c>
      <c r="C17" s="52" t="s">
        <v>121</v>
      </c>
      <c r="D17" s="46">
        <v>4</v>
      </c>
      <c r="E17" s="47">
        <f>(D17*1000)/69</f>
        <v>57.971014492753625</v>
      </c>
      <c r="F17" s="46"/>
      <c r="G17" s="47"/>
      <c r="H17" s="54"/>
      <c r="I17" s="47"/>
      <c r="J17" s="46"/>
      <c r="K17" s="47"/>
      <c r="L17" s="46"/>
      <c r="M17" s="47"/>
      <c r="N17" s="46">
        <v>6</v>
      </c>
      <c r="O17" s="47">
        <f>(N17*1000)/54</f>
        <v>111.11111111111111</v>
      </c>
      <c r="P17" s="46"/>
      <c r="Q17" s="47"/>
      <c r="R17" s="46">
        <v>8</v>
      </c>
      <c r="S17" s="47">
        <f>(R17*1000)/51</f>
        <v>156.86274509803923</v>
      </c>
      <c r="T17" s="46">
        <v>16</v>
      </c>
      <c r="U17" s="47"/>
      <c r="V17" s="46">
        <v>18</v>
      </c>
      <c r="W17" s="47">
        <f>(V17*1000)/68</f>
        <v>264.70588235294116</v>
      </c>
      <c r="X17" s="46"/>
      <c r="Y17" s="47"/>
      <c r="Z17" s="46"/>
      <c r="AA17" s="47"/>
      <c r="AB17" s="46">
        <v>14</v>
      </c>
      <c r="AC17" s="47">
        <f>(AB17*1000)/61</f>
        <v>229.50819672131146</v>
      </c>
      <c r="AD17" s="48">
        <v>22</v>
      </c>
      <c r="AE17" s="47"/>
      <c r="AF17" s="46"/>
      <c r="AG17" s="47"/>
      <c r="AH17" s="49">
        <v>5</v>
      </c>
      <c r="AI17" s="47">
        <f t="shared" si="0"/>
        <v>820.1589497761566</v>
      </c>
      <c r="AJ17" s="2">
        <v>7</v>
      </c>
    </row>
    <row r="18" spans="1:36" ht="18" customHeight="1">
      <c r="A18" s="17">
        <v>13</v>
      </c>
      <c r="B18" s="45" t="s">
        <v>34</v>
      </c>
      <c r="C18" s="52" t="s">
        <v>121</v>
      </c>
      <c r="D18" s="46"/>
      <c r="E18" s="47"/>
      <c r="F18" s="46">
        <v>23</v>
      </c>
      <c r="G18" s="47">
        <f>(F18*1000)/84</f>
        <v>273.8095238095238</v>
      </c>
      <c r="H18" s="54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>
        <v>2</v>
      </c>
      <c r="Y18" s="47">
        <f>(X18*1000)/63</f>
        <v>31.746031746031747</v>
      </c>
      <c r="Z18" s="46">
        <v>4</v>
      </c>
      <c r="AA18" s="47">
        <f>(Z18*1000)/38</f>
        <v>105.26315789473684</v>
      </c>
      <c r="AB18" s="46"/>
      <c r="AC18" s="47"/>
      <c r="AD18" s="48">
        <v>20</v>
      </c>
      <c r="AE18" s="47">
        <f>(AD18*1000)/56</f>
        <v>357.14285714285717</v>
      </c>
      <c r="AF18" s="46">
        <v>2</v>
      </c>
      <c r="AG18" s="47">
        <f>(AF18*1000)/18</f>
        <v>111.11111111111111</v>
      </c>
      <c r="AH18" s="49">
        <v>5</v>
      </c>
      <c r="AI18" s="47">
        <f t="shared" si="0"/>
        <v>879.0726817042606</v>
      </c>
      <c r="AJ18" s="2"/>
    </row>
    <row r="19" spans="1:36" ht="18" customHeight="1">
      <c r="A19" s="17">
        <v>14</v>
      </c>
      <c r="B19" s="50" t="s">
        <v>124</v>
      </c>
      <c r="C19" s="51" t="s">
        <v>125</v>
      </c>
      <c r="D19" s="46">
        <v>16</v>
      </c>
      <c r="E19" s="47">
        <f>(D19*1000)/69</f>
        <v>231.8840579710145</v>
      </c>
      <c r="F19" s="46">
        <v>10</v>
      </c>
      <c r="G19" s="47">
        <f>(F19*1000)/84</f>
        <v>119.04761904761905</v>
      </c>
      <c r="H19" s="54">
        <v>14</v>
      </c>
      <c r="I19" s="47">
        <f>(H19*1000)/49</f>
        <v>285.7142857142857</v>
      </c>
      <c r="J19" s="46"/>
      <c r="K19" s="47"/>
      <c r="L19" s="46"/>
      <c r="M19" s="47"/>
      <c r="N19" s="46"/>
      <c r="O19" s="47"/>
      <c r="P19" s="46">
        <v>3</v>
      </c>
      <c r="Q19" s="47">
        <f>(P19*1000)/62</f>
        <v>48.38709677419355</v>
      </c>
      <c r="R19" s="46">
        <v>12</v>
      </c>
      <c r="S19" s="47">
        <f>(R19*1000)/51</f>
        <v>235.2941176470588</v>
      </c>
      <c r="T19" s="46"/>
      <c r="U19" s="47"/>
      <c r="V19" s="46"/>
      <c r="W19" s="47"/>
      <c r="X19" s="46"/>
      <c r="Y19" s="47"/>
      <c r="Z19" s="46"/>
      <c r="AA19" s="47"/>
      <c r="AB19" s="46"/>
      <c r="AC19" s="47"/>
      <c r="AD19" s="48"/>
      <c r="AE19" s="47"/>
      <c r="AF19" s="46"/>
      <c r="AG19" s="47"/>
      <c r="AH19" s="49">
        <v>5</v>
      </c>
      <c r="AI19" s="47">
        <f t="shared" si="0"/>
        <v>920.3271771541716</v>
      </c>
      <c r="AJ19" s="2"/>
    </row>
    <row r="20" spans="1:36" ht="18" customHeight="1">
      <c r="A20" s="17">
        <v>15</v>
      </c>
      <c r="B20" s="50" t="s">
        <v>142</v>
      </c>
      <c r="C20" s="19" t="s">
        <v>123</v>
      </c>
      <c r="D20" s="46">
        <v>13</v>
      </c>
      <c r="E20" s="47">
        <f>(D20*1000)/69</f>
        <v>188.40579710144928</v>
      </c>
      <c r="F20" s="46">
        <v>30</v>
      </c>
      <c r="G20" s="47"/>
      <c r="H20" s="46">
        <v>11</v>
      </c>
      <c r="I20" s="47"/>
      <c r="J20" s="46"/>
      <c r="K20" s="47"/>
      <c r="L20" s="46">
        <v>15</v>
      </c>
      <c r="M20" s="47"/>
      <c r="N20" s="46">
        <v>10</v>
      </c>
      <c r="O20" s="47">
        <f>(N20*1000)/54</f>
        <v>185.1851851851852</v>
      </c>
      <c r="P20" s="46">
        <v>30</v>
      </c>
      <c r="Q20" s="47"/>
      <c r="R20" s="46">
        <v>10</v>
      </c>
      <c r="S20" s="47">
        <f>(R20*1000)/51</f>
        <v>196.07843137254903</v>
      </c>
      <c r="T20" s="46"/>
      <c r="U20" s="47"/>
      <c r="V20" s="46">
        <v>11</v>
      </c>
      <c r="W20" s="47">
        <f>(V20*1000)/68</f>
        <v>161.76470588235293</v>
      </c>
      <c r="X20" s="46"/>
      <c r="Y20" s="47"/>
      <c r="Z20" s="46"/>
      <c r="AA20" s="47"/>
      <c r="AB20" s="46">
        <v>12</v>
      </c>
      <c r="AC20" s="47">
        <f>(AB20*1000)/61</f>
        <v>196.72131147540983</v>
      </c>
      <c r="AD20" s="48"/>
      <c r="AE20" s="47"/>
      <c r="AF20" s="46"/>
      <c r="AG20" s="49"/>
      <c r="AH20" s="49">
        <v>5</v>
      </c>
      <c r="AI20" s="47">
        <f t="shared" si="0"/>
        <v>928.1554310169463</v>
      </c>
      <c r="AJ20" s="2">
        <v>9</v>
      </c>
    </row>
    <row r="21" spans="1:36" s="15" customFormat="1" ht="18" customHeight="1">
      <c r="A21" s="17">
        <v>16</v>
      </c>
      <c r="B21" s="50" t="s">
        <v>92</v>
      </c>
      <c r="C21" s="52" t="s">
        <v>121</v>
      </c>
      <c r="D21" s="46"/>
      <c r="E21" s="47"/>
      <c r="F21" s="46">
        <v>6</v>
      </c>
      <c r="G21" s="47">
        <f>(F21*1000)/84</f>
        <v>71.42857142857143</v>
      </c>
      <c r="H21" s="46"/>
      <c r="I21" s="47"/>
      <c r="J21" s="46"/>
      <c r="K21" s="47"/>
      <c r="L21" s="46"/>
      <c r="M21" s="47"/>
      <c r="N21" s="46"/>
      <c r="O21" s="47"/>
      <c r="P21" s="46">
        <v>31</v>
      </c>
      <c r="Q21" s="47"/>
      <c r="R21" s="46"/>
      <c r="S21" s="47"/>
      <c r="T21" s="46">
        <v>5</v>
      </c>
      <c r="U21" s="47">
        <f>(T21*1000)/44</f>
        <v>113.63636363636364</v>
      </c>
      <c r="V21" s="46">
        <v>27</v>
      </c>
      <c r="W21" s="47">
        <f>(V21*1000)/68</f>
        <v>397.05882352941177</v>
      </c>
      <c r="X21" s="46"/>
      <c r="Y21" s="47"/>
      <c r="Z21" s="46"/>
      <c r="AA21" s="47"/>
      <c r="AB21" s="46">
        <v>21</v>
      </c>
      <c r="AC21" s="47">
        <f>(AB21*1000)/61</f>
        <v>344.26229508196724</v>
      </c>
      <c r="AD21" s="48">
        <v>3</v>
      </c>
      <c r="AE21" s="47">
        <f>(AD21*1000)/56</f>
        <v>53.57142857142857</v>
      </c>
      <c r="AF21" s="46"/>
      <c r="AG21" s="47"/>
      <c r="AH21" s="49">
        <v>5</v>
      </c>
      <c r="AI21" s="47">
        <f t="shared" si="0"/>
        <v>979.9574822477426</v>
      </c>
      <c r="AJ21" s="16"/>
    </row>
    <row r="22" spans="1:36" s="15" customFormat="1" ht="18" customHeight="1">
      <c r="A22" s="17">
        <v>17</v>
      </c>
      <c r="B22" s="50" t="s">
        <v>135</v>
      </c>
      <c r="C22" s="52" t="s">
        <v>127</v>
      </c>
      <c r="D22" s="46"/>
      <c r="E22" s="47"/>
      <c r="F22" s="46">
        <v>21</v>
      </c>
      <c r="G22" s="47">
        <f>(F22*1000)/84</f>
        <v>250</v>
      </c>
      <c r="H22" s="46"/>
      <c r="I22" s="47"/>
      <c r="J22" s="46"/>
      <c r="K22" s="47"/>
      <c r="L22" s="46"/>
      <c r="M22" s="47"/>
      <c r="N22" s="46"/>
      <c r="O22" s="47"/>
      <c r="P22" s="46">
        <v>17</v>
      </c>
      <c r="Q22" s="47">
        <f>(P22*1000)/62</f>
        <v>274.19354838709677</v>
      </c>
      <c r="R22" s="46">
        <v>5</v>
      </c>
      <c r="S22" s="47">
        <f>(R22*1000)/51</f>
        <v>98.03921568627452</v>
      </c>
      <c r="T22" s="46"/>
      <c r="U22" s="47"/>
      <c r="V22" s="46">
        <v>15</v>
      </c>
      <c r="W22" s="47">
        <f>(V22*1000)/68</f>
        <v>220.58823529411765</v>
      </c>
      <c r="X22" s="46"/>
      <c r="Y22" s="47"/>
      <c r="Z22" s="46"/>
      <c r="AA22" s="47"/>
      <c r="AB22" s="46">
        <v>18</v>
      </c>
      <c r="AC22" s="47"/>
      <c r="AD22" s="48">
        <v>8</v>
      </c>
      <c r="AE22" s="47">
        <f>(AD22*1000)/56</f>
        <v>142.85714285714286</v>
      </c>
      <c r="AF22" s="46"/>
      <c r="AG22" s="47"/>
      <c r="AH22" s="49">
        <v>5</v>
      </c>
      <c r="AI22" s="47">
        <f t="shared" si="0"/>
        <v>985.6781422246319</v>
      </c>
      <c r="AJ22" s="16">
        <v>6</v>
      </c>
    </row>
    <row r="23" spans="1:36" ht="18" customHeight="1">
      <c r="A23" s="17">
        <v>18</v>
      </c>
      <c r="B23" s="50" t="s">
        <v>126</v>
      </c>
      <c r="C23" s="52" t="s">
        <v>127</v>
      </c>
      <c r="D23" s="46">
        <v>1</v>
      </c>
      <c r="E23" s="47">
        <f>(D23*1000)/69</f>
        <v>14.492753623188406</v>
      </c>
      <c r="F23" s="46">
        <v>35</v>
      </c>
      <c r="G23" s="47">
        <f>(F23*1000)/84</f>
        <v>416.6666666666667</v>
      </c>
      <c r="H23" s="46">
        <v>2</v>
      </c>
      <c r="I23" s="47">
        <f>(H23*1000)/49</f>
        <v>40.816326530612244</v>
      </c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>
        <v>15</v>
      </c>
      <c r="Y23" s="47">
        <f>(X23*1000)/63</f>
        <v>238.0952380952381</v>
      </c>
      <c r="Z23" s="46">
        <v>17</v>
      </c>
      <c r="AA23" s="47">
        <f>(Z23*1000)/38</f>
        <v>447.36842105263156</v>
      </c>
      <c r="AB23" s="46"/>
      <c r="AC23" s="47"/>
      <c r="AD23" s="48"/>
      <c r="AE23" s="47"/>
      <c r="AF23" s="46"/>
      <c r="AG23" s="47"/>
      <c r="AH23" s="49">
        <v>5</v>
      </c>
      <c r="AI23" s="47">
        <f t="shared" si="0"/>
        <v>1157.439405968337</v>
      </c>
      <c r="AJ23" s="2"/>
    </row>
    <row r="24" spans="1:36" ht="18" customHeight="1">
      <c r="A24" s="17">
        <v>19</v>
      </c>
      <c r="B24" s="50" t="s">
        <v>177</v>
      </c>
      <c r="C24" s="52" t="s">
        <v>125</v>
      </c>
      <c r="D24" s="46">
        <v>14</v>
      </c>
      <c r="E24" s="47">
        <f>(D24*1000)/69</f>
        <v>202.8985507246377</v>
      </c>
      <c r="F24" s="46">
        <v>8</v>
      </c>
      <c r="G24" s="47">
        <f>(F24*1000)/84</f>
        <v>95.23809523809524</v>
      </c>
      <c r="H24" s="46">
        <v>24</v>
      </c>
      <c r="I24" s="47">
        <f>(H24*1000)/49</f>
        <v>489.7959183673469</v>
      </c>
      <c r="J24" s="46"/>
      <c r="K24" s="47"/>
      <c r="L24" s="46"/>
      <c r="M24" s="47"/>
      <c r="N24" s="46"/>
      <c r="O24" s="47"/>
      <c r="P24" s="46">
        <v>6</v>
      </c>
      <c r="Q24" s="47">
        <f>(P24*1000)/62</f>
        <v>96.7741935483871</v>
      </c>
      <c r="R24" s="46">
        <v>14</v>
      </c>
      <c r="S24" s="47">
        <f>(R24*1000)/51</f>
        <v>274.5098039215686</v>
      </c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8"/>
      <c r="AE24" s="47"/>
      <c r="AF24" s="46"/>
      <c r="AG24" s="47"/>
      <c r="AH24" s="49">
        <v>5</v>
      </c>
      <c r="AI24" s="47">
        <f t="shared" si="0"/>
        <v>1159.2165618000356</v>
      </c>
      <c r="AJ24" s="2"/>
    </row>
    <row r="25" spans="1:36" ht="18" customHeight="1">
      <c r="A25" s="17">
        <v>20</v>
      </c>
      <c r="B25" s="53" t="s">
        <v>15</v>
      </c>
      <c r="C25" s="52" t="s">
        <v>121</v>
      </c>
      <c r="D25" s="46">
        <v>23</v>
      </c>
      <c r="E25" s="47">
        <f>(D25*1000)/69</f>
        <v>333.3333333333333</v>
      </c>
      <c r="F25" s="46"/>
      <c r="G25" s="47"/>
      <c r="H25" s="46"/>
      <c r="I25" s="47"/>
      <c r="J25" s="46"/>
      <c r="K25" s="47"/>
      <c r="L25" s="46"/>
      <c r="M25" s="47"/>
      <c r="N25" s="46">
        <v>12</v>
      </c>
      <c r="O25" s="47">
        <f>(N25*1000)/54</f>
        <v>222.22222222222223</v>
      </c>
      <c r="P25" s="46">
        <v>29</v>
      </c>
      <c r="Q25" s="47">
        <f>(P25*1000)/62</f>
        <v>467.741935483871</v>
      </c>
      <c r="R25" s="46"/>
      <c r="S25" s="47"/>
      <c r="T25" s="46"/>
      <c r="U25" s="47"/>
      <c r="V25" s="46"/>
      <c r="W25" s="47"/>
      <c r="X25" s="46">
        <v>5</v>
      </c>
      <c r="Y25" s="47">
        <f>(X25*1000)/63</f>
        <v>79.36507936507937</v>
      </c>
      <c r="Z25" s="46">
        <v>18</v>
      </c>
      <c r="AA25" s="47"/>
      <c r="AB25" s="46"/>
      <c r="AC25" s="47"/>
      <c r="AD25" s="48">
        <v>4</v>
      </c>
      <c r="AE25" s="47">
        <f>(AD25*1000)/56</f>
        <v>71.42857142857143</v>
      </c>
      <c r="AF25" s="46"/>
      <c r="AG25" s="47"/>
      <c r="AH25" s="49">
        <v>5</v>
      </c>
      <c r="AI25" s="47">
        <f t="shared" si="0"/>
        <v>1174.0911418330772</v>
      </c>
      <c r="AJ25" s="2"/>
    </row>
    <row r="26" spans="1:36" ht="18" customHeight="1">
      <c r="A26" s="17">
        <v>21</v>
      </c>
      <c r="B26" s="50" t="s">
        <v>16</v>
      </c>
      <c r="C26" s="51" t="s">
        <v>121</v>
      </c>
      <c r="D26" s="46"/>
      <c r="E26" s="47"/>
      <c r="F26" s="46">
        <v>27</v>
      </c>
      <c r="G26" s="47">
        <f>(F26*1000)/84</f>
        <v>321.42857142857144</v>
      </c>
      <c r="H26" s="46"/>
      <c r="I26" s="47"/>
      <c r="J26" s="46"/>
      <c r="K26" s="47"/>
      <c r="L26" s="46"/>
      <c r="M26" s="47"/>
      <c r="N26" s="46">
        <v>19</v>
      </c>
      <c r="O26" s="47">
        <f>(N26*1000)/54</f>
        <v>351.85185185185185</v>
      </c>
      <c r="P26" s="46">
        <v>8</v>
      </c>
      <c r="Q26" s="47">
        <f>(P26*1000)/62</f>
        <v>129.03225806451613</v>
      </c>
      <c r="R26" s="46">
        <v>20</v>
      </c>
      <c r="S26" s="47">
        <f>(R26*1000)/51</f>
        <v>392.15686274509807</v>
      </c>
      <c r="T26" s="46">
        <v>2</v>
      </c>
      <c r="U26" s="47">
        <f>(T26*1000)/44</f>
        <v>45.45454545454545</v>
      </c>
      <c r="V26" s="46"/>
      <c r="W26" s="47"/>
      <c r="X26" s="46"/>
      <c r="Y26" s="47"/>
      <c r="Z26" s="46"/>
      <c r="AA26" s="47"/>
      <c r="AB26" s="46"/>
      <c r="AC26" s="47"/>
      <c r="AD26" s="48"/>
      <c r="AE26" s="47"/>
      <c r="AF26" s="46"/>
      <c r="AG26" s="47"/>
      <c r="AH26" s="49">
        <v>5</v>
      </c>
      <c r="AI26" s="47">
        <f t="shared" si="0"/>
        <v>1239.924089544583</v>
      </c>
      <c r="AJ26" s="2"/>
    </row>
    <row r="27" spans="1:36" s="15" customFormat="1" ht="18" customHeight="1">
      <c r="A27" s="17">
        <v>22</v>
      </c>
      <c r="B27" s="45" t="s">
        <v>17</v>
      </c>
      <c r="C27" s="51" t="s">
        <v>121</v>
      </c>
      <c r="D27" s="46">
        <v>22</v>
      </c>
      <c r="E27" s="47">
        <f>(D27*1000)/69</f>
        <v>318.84057971014494</v>
      </c>
      <c r="F27" s="46"/>
      <c r="G27" s="47"/>
      <c r="H27" s="46"/>
      <c r="I27" s="47"/>
      <c r="J27" s="46"/>
      <c r="K27" s="47"/>
      <c r="L27" s="46">
        <v>25</v>
      </c>
      <c r="M27" s="47">
        <f>(L27*1000)/66</f>
        <v>378.7878787878788</v>
      </c>
      <c r="N27" s="46"/>
      <c r="O27" s="47"/>
      <c r="P27" s="46">
        <v>9</v>
      </c>
      <c r="Q27" s="47">
        <f>(P27*1000)/62</f>
        <v>145.16129032258064</v>
      </c>
      <c r="R27" s="46">
        <v>9</v>
      </c>
      <c r="S27" s="47">
        <f>(R27*1000)/51</f>
        <v>176.47058823529412</v>
      </c>
      <c r="T27" s="46">
        <v>13</v>
      </c>
      <c r="U27" s="47">
        <f>(T27*1000)/44</f>
        <v>295.45454545454544</v>
      </c>
      <c r="V27" s="46"/>
      <c r="W27" s="47"/>
      <c r="X27" s="46"/>
      <c r="Y27" s="47"/>
      <c r="Z27" s="46"/>
      <c r="AA27" s="47"/>
      <c r="AB27" s="46"/>
      <c r="AC27" s="47"/>
      <c r="AD27" s="48">
        <v>27</v>
      </c>
      <c r="AE27" s="47"/>
      <c r="AF27" s="46"/>
      <c r="AG27" s="47"/>
      <c r="AH27" s="49">
        <v>5</v>
      </c>
      <c r="AI27" s="47">
        <f t="shared" si="0"/>
        <v>1314.7148825104439</v>
      </c>
      <c r="AJ27" s="16">
        <v>6</v>
      </c>
    </row>
    <row r="28" spans="1:36" s="15" customFormat="1" ht="18" customHeight="1">
      <c r="A28" s="17">
        <v>23</v>
      </c>
      <c r="B28" s="50" t="s">
        <v>153</v>
      </c>
      <c r="C28" s="51" t="s">
        <v>127</v>
      </c>
      <c r="D28" s="46"/>
      <c r="E28" s="47"/>
      <c r="F28" s="49">
        <v>38</v>
      </c>
      <c r="G28" s="47">
        <f>(F28*1000)/84</f>
        <v>452.3809523809524</v>
      </c>
      <c r="H28" s="46">
        <v>8</v>
      </c>
      <c r="I28" s="47">
        <f>(H28*1000)/49</f>
        <v>163.26530612244898</v>
      </c>
      <c r="J28" s="46"/>
      <c r="K28" s="47"/>
      <c r="L28" s="46">
        <v>3</v>
      </c>
      <c r="M28" s="47">
        <f>(L28*1000)/66</f>
        <v>45.45454545454545</v>
      </c>
      <c r="N28" s="46"/>
      <c r="O28" s="47"/>
      <c r="P28" s="46">
        <v>25</v>
      </c>
      <c r="Q28" s="47">
        <f>(P28*1000)/62</f>
        <v>403.2258064516129</v>
      </c>
      <c r="R28" s="46">
        <v>13</v>
      </c>
      <c r="S28" s="47">
        <f>(R28*1000)/51</f>
        <v>254.90196078431373</v>
      </c>
      <c r="T28" s="46"/>
      <c r="U28" s="47"/>
      <c r="V28" s="46"/>
      <c r="W28" s="47"/>
      <c r="X28" s="46"/>
      <c r="Y28" s="47"/>
      <c r="Z28" s="46"/>
      <c r="AA28" s="47"/>
      <c r="AB28" s="46"/>
      <c r="AC28" s="47"/>
      <c r="AD28" s="48"/>
      <c r="AE28" s="47"/>
      <c r="AF28" s="46"/>
      <c r="AG28" s="47"/>
      <c r="AH28" s="49">
        <v>5</v>
      </c>
      <c r="AI28" s="47">
        <f t="shared" si="0"/>
        <v>1319.2285711938737</v>
      </c>
      <c r="AJ28" s="16"/>
    </row>
    <row r="29" spans="1:35" ht="18" customHeight="1">
      <c r="A29" s="17">
        <v>24</v>
      </c>
      <c r="B29" s="50" t="s">
        <v>19</v>
      </c>
      <c r="C29" s="51" t="s">
        <v>121</v>
      </c>
      <c r="D29" s="46">
        <v>10</v>
      </c>
      <c r="E29" s="47">
        <f>(D29*1000)/69</f>
        <v>144.92753623188406</v>
      </c>
      <c r="F29" s="46"/>
      <c r="G29" s="47"/>
      <c r="H29" s="46"/>
      <c r="I29" s="47"/>
      <c r="J29" s="46"/>
      <c r="K29" s="47"/>
      <c r="L29" s="46"/>
      <c r="M29" s="47"/>
      <c r="N29" s="46">
        <v>22</v>
      </c>
      <c r="O29" s="47">
        <f>(N29*1000)/54</f>
        <v>407.4074074074074</v>
      </c>
      <c r="P29" s="46"/>
      <c r="Q29" s="47"/>
      <c r="R29" s="46"/>
      <c r="S29" s="47"/>
      <c r="T29" s="46">
        <v>21</v>
      </c>
      <c r="U29" s="47">
        <f>(T29*1000)/44</f>
        <v>477.27272727272725</v>
      </c>
      <c r="V29" s="46">
        <v>4</v>
      </c>
      <c r="W29" s="47">
        <f>(V29*1000)/68</f>
        <v>58.8235294117647</v>
      </c>
      <c r="X29" s="46"/>
      <c r="Y29" s="47"/>
      <c r="Z29" s="46"/>
      <c r="AA29" s="47"/>
      <c r="AB29" s="46"/>
      <c r="AC29" s="47"/>
      <c r="AD29" s="48">
        <v>13</v>
      </c>
      <c r="AE29" s="47">
        <f aca="true" t="shared" si="1" ref="AE29:AE35">(AD29*1000)/56</f>
        <v>232.14285714285714</v>
      </c>
      <c r="AF29" s="46"/>
      <c r="AG29" s="47"/>
      <c r="AH29" s="49">
        <v>5</v>
      </c>
      <c r="AI29" s="47">
        <f t="shared" si="0"/>
        <v>1320.5740574666404</v>
      </c>
    </row>
    <row r="30" spans="1:35" ht="18" customHeight="1">
      <c r="A30" s="17">
        <v>25</v>
      </c>
      <c r="B30" s="50" t="s">
        <v>30</v>
      </c>
      <c r="C30" s="51" t="s">
        <v>121</v>
      </c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>
        <v>8</v>
      </c>
      <c r="O30" s="47">
        <f>(N30*1000)/54</f>
        <v>148.14814814814815</v>
      </c>
      <c r="P30" s="46">
        <v>26</v>
      </c>
      <c r="Q30" s="47">
        <f>(P30*1000)/62</f>
        <v>419.35483870967744</v>
      </c>
      <c r="R30" s="46"/>
      <c r="S30" s="47"/>
      <c r="T30" s="46"/>
      <c r="U30" s="47"/>
      <c r="V30" s="46"/>
      <c r="W30" s="47"/>
      <c r="X30" s="46"/>
      <c r="Y30" s="47"/>
      <c r="Z30" s="46">
        <v>12</v>
      </c>
      <c r="AA30" s="47">
        <f>(Z30*1000)/38</f>
        <v>315.7894736842105</v>
      </c>
      <c r="AB30" s="46">
        <v>6</v>
      </c>
      <c r="AC30" s="47">
        <f>(AB30*1000)/61</f>
        <v>98.36065573770492</v>
      </c>
      <c r="AD30" s="48">
        <v>20</v>
      </c>
      <c r="AE30" s="47">
        <f t="shared" si="1"/>
        <v>357.14285714285717</v>
      </c>
      <c r="AF30" s="46"/>
      <c r="AG30" s="47"/>
      <c r="AH30" s="49">
        <v>5</v>
      </c>
      <c r="AI30" s="47">
        <f t="shared" si="0"/>
        <v>1338.795973422598</v>
      </c>
    </row>
    <row r="31" spans="1:35" ht="18" customHeight="1">
      <c r="A31" s="17">
        <v>26</v>
      </c>
      <c r="B31" s="50" t="s">
        <v>22</v>
      </c>
      <c r="C31" s="52" t="s">
        <v>121</v>
      </c>
      <c r="D31" s="46">
        <v>20</v>
      </c>
      <c r="E31" s="47">
        <f>(D31*1000)/69</f>
        <v>289.8550724637681</v>
      </c>
      <c r="F31" s="46"/>
      <c r="G31" s="47"/>
      <c r="H31" s="46"/>
      <c r="I31" s="47"/>
      <c r="J31" s="46"/>
      <c r="K31" s="47"/>
      <c r="L31" s="46"/>
      <c r="M31" s="47"/>
      <c r="N31" s="46"/>
      <c r="O31" s="47"/>
      <c r="P31" s="46">
        <v>21</v>
      </c>
      <c r="Q31" s="47">
        <f>(P31*1000)/62</f>
        <v>338.7096774193548</v>
      </c>
      <c r="R31" s="46"/>
      <c r="S31" s="47"/>
      <c r="T31" s="46">
        <v>12</v>
      </c>
      <c r="U31" s="47">
        <f>(T31*1000)/44</f>
        <v>272.72727272727275</v>
      </c>
      <c r="V31" s="46"/>
      <c r="W31" s="47"/>
      <c r="X31" s="46"/>
      <c r="Y31" s="47"/>
      <c r="Z31" s="46"/>
      <c r="AA31" s="47"/>
      <c r="AB31" s="46">
        <v>4</v>
      </c>
      <c r="AC31" s="47">
        <f>(AB31*1000)/61</f>
        <v>65.57377049180327</v>
      </c>
      <c r="AD31" s="48">
        <v>21</v>
      </c>
      <c r="AE31" s="47">
        <f t="shared" si="1"/>
        <v>375</v>
      </c>
      <c r="AF31" s="46"/>
      <c r="AG31" s="47"/>
      <c r="AH31" s="49">
        <v>5</v>
      </c>
      <c r="AI31" s="47">
        <f t="shared" si="0"/>
        <v>1341.865793102199</v>
      </c>
    </row>
    <row r="32" spans="1:35" ht="18" customHeight="1">
      <c r="A32" s="17">
        <v>27</v>
      </c>
      <c r="B32" s="50" t="s">
        <v>44</v>
      </c>
      <c r="C32" s="52" t="s">
        <v>121</v>
      </c>
      <c r="D32" s="46">
        <v>30</v>
      </c>
      <c r="E32" s="47">
        <f>(D32*1000)/69</f>
        <v>434.7826086956522</v>
      </c>
      <c r="F32" s="46"/>
      <c r="G32" s="47"/>
      <c r="H32" s="46"/>
      <c r="I32" s="47"/>
      <c r="J32" s="46"/>
      <c r="K32" s="47"/>
      <c r="L32" s="46">
        <v>29</v>
      </c>
      <c r="M32" s="47">
        <f>(L32*1000)/66</f>
        <v>439.3939393939394</v>
      </c>
      <c r="N32" s="46"/>
      <c r="O32" s="47"/>
      <c r="P32" s="46">
        <v>23</v>
      </c>
      <c r="Q32" s="47">
        <f>(P32*1000)/62</f>
        <v>370.96774193548384</v>
      </c>
      <c r="R32" s="46"/>
      <c r="S32" s="47"/>
      <c r="T32" s="46">
        <v>1</v>
      </c>
      <c r="U32" s="47">
        <f>(T32*1000)/44</f>
        <v>22.727272727272727</v>
      </c>
      <c r="V32" s="46"/>
      <c r="W32" s="47"/>
      <c r="X32" s="46"/>
      <c r="Y32" s="47"/>
      <c r="Z32" s="46"/>
      <c r="AA32" s="47"/>
      <c r="AB32" s="46"/>
      <c r="AC32" s="47"/>
      <c r="AD32" s="48">
        <v>9</v>
      </c>
      <c r="AE32" s="47">
        <f t="shared" si="1"/>
        <v>160.71428571428572</v>
      </c>
      <c r="AF32" s="46"/>
      <c r="AG32" s="47"/>
      <c r="AH32" s="49">
        <v>5</v>
      </c>
      <c r="AI32" s="47">
        <f t="shared" si="0"/>
        <v>1428.585848466634</v>
      </c>
    </row>
    <row r="33" spans="1:35" s="15" customFormat="1" ht="18" customHeight="1">
      <c r="A33" s="17">
        <v>28</v>
      </c>
      <c r="B33" s="50" t="s">
        <v>28</v>
      </c>
      <c r="C33" s="52" t="s">
        <v>121</v>
      </c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>
        <v>11</v>
      </c>
      <c r="Q33" s="47">
        <f>(P33*1000)/62</f>
        <v>177.41935483870967</v>
      </c>
      <c r="R33" s="46"/>
      <c r="S33" s="47"/>
      <c r="T33" s="46">
        <v>14</v>
      </c>
      <c r="U33" s="47">
        <f>(T33*1000)/44</f>
        <v>318.1818181818182</v>
      </c>
      <c r="V33" s="46">
        <v>21</v>
      </c>
      <c r="W33" s="47">
        <f>(V33*1000)/68</f>
        <v>308.8235294117647</v>
      </c>
      <c r="X33" s="46">
        <v>11</v>
      </c>
      <c r="Y33" s="47">
        <f>(X33*1000)/63</f>
        <v>174.6031746031746</v>
      </c>
      <c r="Z33" s="46"/>
      <c r="AA33" s="47"/>
      <c r="AB33" s="46"/>
      <c r="AC33" s="47"/>
      <c r="AD33" s="48">
        <v>28</v>
      </c>
      <c r="AE33" s="47">
        <f t="shared" si="1"/>
        <v>500</v>
      </c>
      <c r="AF33" s="46"/>
      <c r="AG33" s="47"/>
      <c r="AH33" s="49">
        <v>5</v>
      </c>
      <c r="AI33" s="47">
        <f t="shared" si="0"/>
        <v>1479.027877035467</v>
      </c>
    </row>
    <row r="34" spans="1:35" s="15" customFormat="1" ht="18" customHeight="1">
      <c r="A34" s="17">
        <v>29</v>
      </c>
      <c r="B34" s="50" t="s">
        <v>23</v>
      </c>
      <c r="C34" s="52" t="s">
        <v>121</v>
      </c>
      <c r="D34" s="46"/>
      <c r="E34" s="47"/>
      <c r="F34" s="46"/>
      <c r="G34" s="47"/>
      <c r="H34" s="46"/>
      <c r="I34" s="47"/>
      <c r="J34" s="46"/>
      <c r="K34" s="47"/>
      <c r="L34" s="46">
        <v>27</v>
      </c>
      <c r="M34" s="47">
        <f>(L34*1000)/66</f>
        <v>409.09090909090907</v>
      </c>
      <c r="N34" s="46">
        <v>20</v>
      </c>
      <c r="O34" s="47">
        <f>(N34*1000)/54</f>
        <v>370.3703703703704</v>
      </c>
      <c r="P34" s="46"/>
      <c r="Q34" s="47"/>
      <c r="R34" s="46"/>
      <c r="S34" s="47"/>
      <c r="T34" s="46">
        <v>15</v>
      </c>
      <c r="U34" s="47">
        <f>(T34*1000)/44</f>
        <v>340.90909090909093</v>
      </c>
      <c r="V34" s="46"/>
      <c r="W34" s="47"/>
      <c r="X34" s="46"/>
      <c r="Y34" s="47"/>
      <c r="Z34" s="46">
        <v>16</v>
      </c>
      <c r="AA34" s="47">
        <f>(Z34*1000)/38</f>
        <v>421.05263157894734</v>
      </c>
      <c r="AB34" s="46"/>
      <c r="AC34" s="47"/>
      <c r="AD34" s="48">
        <v>6</v>
      </c>
      <c r="AE34" s="47">
        <f t="shared" si="1"/>
        <v>107.14285714285714</v>
      </c>
      <c r="AF34" s="46"/>
      <c r="AG34" s="47"/>
      <c r="AH34" s="49">
        <v>5</v>
      </c>
      <c r="AI34" s="47">
        <f t="shared" si="0"/>
        <v>1648.5658590921748</v>
      </c>
    </row>
    <row r="35" spans="1:35" s="15" customFormat="1" ht="18" customHeight="1">
      <c r="A35" s="17">
        <v>30</v>
      </c>
      <c r="B35" s="50" t="s">
        <v>61</v>
      </c>
      <c r="C35" s="52" t="s">
        <v>121</v>
      </c>
      <c r="D35" s="46">
        <v>34</v>
      </c>
      <c r="E35" s="47">
        <f>(D35*1000)/69</f>
        <v>492.7536231884058</v>
      </c>
      <c r="F35" s="46"/>
      <c r="G35" s="47"/>
      <c r="H35" s="46"/>
      <c r="I35" s="47"/>
      <c r="J35" s="46"/>
      <c r="K35" s="47"/>
      <c r="L35" s="46">
        <v>32</v>
      </c>
      <c r="M35" s="47">
        <f>(L35*1000)/66</f>
        <v>484.8484848484849</v>
      </c>
      <c r="N35" s="46">
        <v>5</v>
      </c>
      <c r="O35" s="47">
        <f>(N35*1000)/54</f>
        <v>92.5925925925926</v>
      </c>
      <c r="P35" s="46">
        <v>27</v>
      </c>
      <c r="Q35" s="47">
        <f>(P35*1000)/62</f>
        <v>435.48387096774195</v>
      </c>
      <c r="R35" s="46"/>
      <c r="S35" s="47"/>
      <c r="T35" s="46"/>
      <c r="U35" s="47"/>
      <c r="V35" s="46"/>
      <c r="W35" s="47"/>
      <c r="X35" s="46"/>
      <c r="Y35" s="47"/>
      <c r="Z35" s="46"/>
      <c r="AA35" s="47"/>
      <c r="AB35" s="46"/>
      <c r="AC35" s="47"/>
      <c r="AD35" s="48">
        <v>10</v>
      </c>
      <c r="AE35" s="47">
        <f t="shared" si="1"/>
        <v>178.57142857142858</v>
      </c>
      <c r="AF35" s="46"/>
      <c r="AG35" s="47"/>
      <c r="AH35" s="49">
        <v>5</v>
      </c>
      <c r="AI35" s="47">
        <f t="shared" si="0"/>
        <v>1684.250000168654</v>
      </c>
    </row>
    <row r="36" spans="1:35" s="15" customFormat="1" ht="18" customHeight="1">
      <c r="A36" s="17">
        <v>31</v>
      </c>
      <c r="B36" s="50" t="s">
        <v>136</v>
      </c>
      <c r="C36" s="51" t="s">
        <v>125</v>
      </c>
      <c r="D36" s="46"/>
      <c r="E36" s="47"/>
      <c r="F36" s="46">
        <v>37</v>
      </c>
      <c r="G36" s="47">
        <f>(F36*1000)/84</f>
        <v>440.4761904761905</v>
      </c>
      <c r="H36" s="46">
        <v>23</v>
      </c>
      <c r="I36" s="47">
        <f>(H36*1000)/49</f>
        <v>469.38775510204084</v>
      </c>
      <c r="J36" s="46"/>
      <c r="K36" s="47"/>
      <c r="L36" s="46"/>
      <c r="M36" s="47"/>
      <c r="N36" s="46">
        <v>13</v>
      </c>
      <c r="O36" s="47">
        <f>(N36*1000)/54</f>
        <v>240.74074074074073</v>
      </c>
      <c r="P36" s="46"/>
      <c r="Q36" s="47"/>
      <c r="R36" s="46">
        <v>19</v>
      </c>
      <c r="S36" s="47">
        <f>(R36*1000)/51</f>
        <v>372.54901960784315</v>
      </c>
      <c r="T36" s="46"/>
      <c r="U36" s="47"/>
      <c r="V36" s="46"/>
      <c r="W36" s="47"/>
      <c r="X36" s="46"/>
      <c r="Y36" s="47"/>
      <c r="Z36" s="46"/>
      <c r="AA36" s="47"/>
      <c r="AB36" s="46"/>
      <c r="AC36" s="47"/>
      <c r="AD36" s="48"/>
      <c r="AE36" s="47"/>
      <c r="AF36" s="46">
        <v>3</v>
      </c>
      <c r="AG36" s="47">
        <f>(AF36*1000)/18</f>
        <v>166.66666666666666</v>
      </c>
      <c r="AH36" s="49">
        <v>5</v>
      </c>
      <c r="AI36" s="47">
        <f t="shared" si="0"/>
        <v>1689.8203725934818</v>
      </c>
    </row>
    <row r="37" spans="1:35" s="15" customFormat="1" ht="18" customHeight="1">
      <c r="A37" s="17">
        <v>32</v>
      </c>
      <c r="B37" s="50" t="s">
        <v>21</v>
      </c>
      <c r="C37" s="51" t="s">
        <v>121</v>
      </c>
      <c r="D37" s="46"/>
      <c r="E37" s="47"/>
      <c r="F37" s="46"/>
      <c r="G37" s="47"/>
      <c r="H37" s="46"/>
      <c r="I37" s="46"/>
      <c r="J37" s="46"/>
      <c r="K37" s="49"/>
      <c r="L37" s="46"/>
      <c r="M37" s="47"/>
      <c r="N37" s="46"/>
      <c r="O37" s="47"/>
      <c r="P37" s="46">
        <v>13</v>
      </c>
      <c r="Q37" s="47">
        <f>(P37*1000)/62</f>
        <v>209.67741935483872</v>
      </c>
      <c r="R37" s="46">
        <v>12</v>
      </c>
      <c r="S37" s="47">
        <f>(R37*1000)/51</f>
        <v>235.2941176470588</v>
      </c>
      <c r="T37" s="46"/>
      <c r="U37" s="47"/>
      <c r="V37" s="46">
        <v>7</v>
      </c>
      <c r="W37" s="47">
        <f>(V37*1000)/68</f>
        <v>102.94117647058823</v>
      </c>
      <c r="X37" s="46">
        <v>13</v>
      </c>
      <c r="Y37" s="47">
        <f>(X37*1000)/63</f>
        <v>206.34920634920636</v>
      </c>
      <c r="Z37" s="46"/>
      <c r="AA37" s="47"/>
      <c r="AB37" s="46"/>
      <c r="AC37" s="47"/>
      <c r="AD37" s="48"/>
      <c r="AE37" s="47"/>
      <c r="AF37" s="46"/>
      <c r="AG37" s="49"/>
      <c r="AH37" s="49">
        <v>4</v>
      </c>
      <c r="AI37" s="47">
        <f t="shared" si="0"/>
        <v>754.2619198216922</v>
      </c>
    </row>
    <row r="38" spans="1:35" s="15" customFormat="1" ht="18" customHeight="1">
      <c r="A38" s="17">
        <v>33</v>
      </c>
      <c r="B38" s="50" t="s">
        <v>237</v>
      </c>
      <c r="C38" s="24" t="s">
        <v>123</v>
      </c>
      <c r="D38" s="46"/>
      <c r="E38" s="47"/>
      <c r="F38" s="46"/>
      <c r="G38" s="47"/>
      <c r="H38" s="46"/>
      <c r="I38" s="46"/>
      <c r="J38" s="46"/>
      <c r="K38" s="49"/>
      <c r="L38" s="46">
        <v>4</v>
      </c>
      <c r="M38" s="47">
        <f>(L38*1000)/66</f>
        <v>60.60606060606061</v>
      </c>
      <c r="N38" s="46"/>
      <c r="O38" s="47"/>
      <c r="P38" s="46"/>
      <c r="Q38" s="47"/>
      <c r="R38" s="46"/>
      <c r="S38" s="47"/>
      <c r="T38" s="46"/>
      <c r="U38" s="47"/>
      <c r="V38" s="46">
        <v>1</v>
      </c>
      <c r="W38" s="47">
        <f>(V38*1000)/68</f>
        <v>14.705882352941176</v>
      </c>
      <c r="X38" s="46"/>
      <c r="Y38" s="47"/>
      <c r="Z38" s="46"/>
      <c r="AA38" s="47"/>
      <c r="AB38" s="46">
        <v>16</v>
      </c>
      <c r="AC38" s="47">
        <f>(AB38*1000)/61</f>
        <v>262.2950819672131</v>
      </c>
      <c r="AD38" s="48"/>
      <c r="AE38" s="47"/>
      <c r="AF38" s="46">
        <v>9</v>
      </c>
      <c r="AG38" s="47">
        <f>(AF38*1000)/18</f>
        <v>500</v>
      </c>
      <c r="AH38" s="49">
        <v>4</v>
      </c>
      <c r="AI38" s="47">
        <f t="shared" si="0"/>
        <v>837.6070249262149</v>
      </c>
    </row>
    <row r="39" spans="1:35" s="15" customFormat="1" ht="18" customHeight="1">
      <c r="A39" s="17">
        <v>34</v>
      </c>
      <c r="B39" s="50" t="s">
        <v>18</v>
      </c>
      <c r="C39" s="52" t="s">
        <v>121</v>
      </c>
      <c r="D39" s="46"/>
      <c r="E39" s="47"/>
      <c r="F39" s="46"/>
      <c r="G39" s="47"/>
      <c r="H39" s="46"/>
      <c r="I39" s="47"/>
      <c r="J39" s="46"/>
      <c r="K39" s="47"/>
      <c r="L39" s="46">
        <v>17</v>
      </c>
      <c r="M39" s="47">
        <f>(L39*1000)/66</f>
        <v>257.57575757575756</v>
      </c>
      <c r="N39" s="46">
        <v>21</v>
      </c>
      <c r="O39" s="47">
        <f>(N39*1000)/54</f>
        <v>388.8888888888889</v>
      </c>
      <c r="P39" s="46"/>
      <c r="Q39" s="47"/>
      <c r="R39" s="46"/>
      <c r="S39" s="47"/>
      <c r="T39" s="46">
        <v>18</v>
      </c>
      <c r="U39" s="47">
        <f>(T39*1000)/44</f>
        <v>409.09090909090907</v>
      </c>
      <c r="V39" s="46"/>
      <c r="W39" s="47"/>
      <c r="X39" s="46"/>
      <c r="Y39" s="47"/>
      <c r="Z39" s="46"/>
      <c r="AA39" s="47"/>
      <c r="AB39" s="46"/>
      <c r="AC39" s="47"/>
      <c r="AD39" s="48">
        <v>5</v>
      </c>
      <c r="AE39" s="47">
        <f>(AD39*1000)/56</f>
        <v>89.28571428571429</v>
      </c>
      <c r="AF39" s="46"/>
      <c r="AG39" s="47"/>
      <c r="AH39" s="49">
        <v>4</v>
      </c>
      <c r="AI39" s="47">
        <f t="shared" si="0"/>
        <v>1144.8412698412696</v>
      </c>
    </row>
    <row r="40" spans="1:35" s="15" customFormat="1" ht="18" customHeight="1">
      <c r="A40" s="17">
        <v>35</v>
      </c>
      <c r="B40" s="50" t="s">
        <v>47</v>
      </c>
      <c r="C40" s="51" t="s">
        <v>121</v>
      </c>
      <c r="D40" s="46">
        <v>12</v>
      </c>
      <c r="E40" s="47">
        <f>(D40*1000)/69</f>
        <v>173.91304347826087</v>
      </c>
      <c r="F40" s="46">
        <v>29</v>
      </c>
      <c r="G40" s="47">
        <f>(F40*1000)/84</f>
        <v>345.23809523809524</v>
      </c>
      <c r="H40" s="46"/>
      <c r="I40" s="47"/>
      <c r="J40" s="46"/>
      <c r="K40" s="47"/>
      <c r="L40" s="46"/>
      <c r="M40" s="47"/>
      <c r="N40" s="46">
        <v>27</v>
      </c>
      <c r="O40" s="47">
        <f>(N40*1000)/54</f>
        <v>500</v>
      </c>
      <c r="P40" s="46"/>
      <c r="Q40" s="47"/>
      <c r="R40" s="46"/>
      <c r="S40" s="47"/>
      <c r="T40" s="46"/>
      <c r="U40" s="47"/>
      <c r="V40" s="46"/>
      <c r="W40" s="47"/>
      <c r="X40" s="46">
        <v>12</v>
      </c>
      <c r="Y40" s="47">
        <f>(X40*1000)/63</f>
        <v>190.47619047619048</v>
      </c>
      <c r="Z40" s="46"/>
      <c r="AA40" s="47"/>
      <c r="AB40" s="46"/>
      <c r="AC40" s="47"/>
      <c r="AD40" s="48"/>
      <c r="AE40" s="47"/>
      <c r="AF40" s="46"/>
      <c r="AG40" s="47"/>
      <c r="AH40" s="49">
        <v>4</v>
      </c>
      <c r="AI40" s="47">
        <f t="shared" si="0"/>
        <v>1209.6273291925468</v>
      </c>
    </row>
    <row r="41" spans="1:35" s="15" customFormat="1" ht="18" customHeight="1">
      <c r="A41" s="17">
        <v>36</v>
      </c>
      <c r="B41" s="45" t="s">
        <v>130</v>
      </c>
      <c r="C41" s="52" t="s">
        <v>125</v>
      </c>
      <c r="D41" s="46"/>
      <c r="E41" s="47"/>
      <c r="F41" s="46">
        <v>24</v>
      </c>
      <c r="G41" s="47">
        <f>(F41*1000)/84</f>
        <v>285.7142857142857</v>
      </c>
      <c r="H41" s="46">
        <v>19</v>
      </c>
      <c r="I41" s="47">
        <f>(H41*1000)/49</f>
        <v>387.7551020408163</v>
      </c>
      <c r="J41" s="46"/>
      <c r="K41" s="47"/>
      <c r="L41" s="46">
        <v>26</v>
      </c>
      <c r="M41" s="47">
        <f>(L41*1000)/66</f>
        <v>393.93939393939394</v>
      </c>
      <c r="N41" s="46"/>
      <c r="O41" s="47"/>
      <c r="P41" s="46"/>
      <c r="Q41" s="47"/>
      <c r="R41" s="46"/>
      <c r="S41" s="47"/>
      <c r="T41" s="46"/>
      <c r="U41" s="47"/>
      <c r="V41" s="46"/>
      <c r="W41" s="47"/>
      <c r="X41" s="46"/>
      <c r="Y41" s="47"/>
      <c r="Z41" s="46"/>
      <c r="AA41" s="47"/>
      <c r="AB41" s="46">
        <v>13</v>
      </c>
      <c r="AC41" s="47">
        <f>(AB41*1000)/61</f>
        <v>213.11475409836066</v>
      </c>
      <c r="AD41" s="48"/>
      <c r="AE41" s="47"/>
      <c r="AF41" s="46"/>
      <c r="AG41" s="47"/>
      <c r="AH41" s="49">
        <v>4</v>
      </c>
      <c r="AI41" s="47">
        <f t="shared" si="0"/>
        <v>1280.5235357928566</v>
      </c>
    </row>
    <row r="42" spans="1:35" s="15" customFormat="1" ht="18" customHeight="1">
      <c r="A42" s="17">
        <v>37</v>
      </c>
      <c r="B42" s="50" t="s">
        <v>29</v>
      </c>
      <c r="C42" s="51" t="s">
        <v>121</v>
      </c>
      <c r="D42" s="46"/>
      <c r="E42" s="47"/>
      <c r="F42" s="46"/>
      <c r="G42" s="47"/>
      <c r="H42" s="46"/>
      <c r="I42" s="47"/>
      <c r="J42" s="46"/>
      <c r="K42" s="47"/>
      <c r="L42" s="46">
        <v>20</v>
      </c>
      <c r="M42" s="47">
        <f>(L42*1000)/66</f>
        <v>303.030303030303</v>
      </c>
      <c r="N42" s="46"/>
      <c r="O42" s="47"/>
      <c r="P42" s="46"/>
      <c r="Q42" s="47"/>
      <c r="R42" s="46"/>
      <c r="S42" s="47"/>
      <c r="T42" s="46"/>
      <c r="U42" s="47"/>
      <c r="V42" s="46">
        <v>26</v>
      </c>
      <c r="W42" s="47">
        <f>(V42*1000)/68</f>
        <v>382.3529411764706</v>
      </c>
      <c r="X42" s="46"/>
      <c r="Y42" s="47"/>
      <c r="Z42" s="46"/>
      <c r="AA42" s="47"/>
      <c r="AB42" s="46">
        <v>30</v>
      </c>
      <c r="AC42" s="47">
        <f>(AB42*1000)/61</f>
        <v>491.8032786885246</v>
      </c>
      <c r="AD42" s="48">
        <v>26</v>
      </c>
      <c r="AE42" s="47">
        <f>(AD42*1000)/56</f>
        <v>464.2857142857143</v>
      </c>
      <c r="AF42" s="46"/>
      <c r="AG42" s="47"/>
      <c r="AH42" s="49">
        <v>4</v>
      </c>
      <c r="AI42" s="47">
        <f t="shared" si="0"/>
        <v>1641.4722371810124</v>
      </c>
    </row>
    <row r="43" spans="1:35" s="15" customFormat="1" ht="18" customHeight="1">
      <c r="A43" s="17">
        <v>38</v>
      </c>
      <c r="B43" s="50" t="s">
        <v>36</v>
      </c>
      <c r="C43" s="51" t="s">
        <v>121</v>
      </c>
      <c r="D43" s="46"/>
      <c r="E43" s="47"/>
      <c r="F43" s="49"/>
      <c r="G43" s="47"/>
      <c r="H43" s="46"/>
      <c r="I43" s="47"/>
      <c r="J43" s="46"/>
      <c r="K43" s="47"/>
      <c r="L43" s="46">
        <v>31</v>
      </c>
      <c r="M43" s="47">
        <f>(L43*1000)/66</f>
        <v>469.6969696969697</v>
      </c>
      <c r="N43" s="46">
        <v>16</v>
      </c>
      <c r="O43" s="47">
        <f>(N43*1000)/54</f>
        <v>296.2962962962963</v>
      </c>
      <c r="P43" s="46"/>
      <c r="Q43" s="47"/>
      <c r="R43" s="46"/>
      <c r="S43" s="47"/>
      <c r="T43" s="46">
        <v>22</v>
      </c>
      <c r="U43" s="47">
        <f>(T43*1000)/44</f>
        <v>500</v>
      </c>
      <c r="V43" s="46">
        <v>32</v>
      </c>
      <c r="W43" s="47">
        <f>(V43*1000)/68</f>
        <v>470.5882352941176</v>
      </c>
      <c r="X43" s="46"/>
      <c r="Y43" s="47"/>
      <c r="Z43" s="46"/>
      <c r="AA43" s="47"/>
      <c r="AB43" s="46"/>
      <c r="AC43" s="47"/>
      <c r="AD43" s="48"/>
      <c r="AE43" s="47"/>
      <c r="AF43" s="46"/>
      <c r="AG43" s="47"/>
      <c r="AH43" s="49">
        <v>4</v>
      </c>
      <c r="AI43" s="47">
        <f t="shared" si="0"/>
        <v>1736.5815012873836</v>
      </c>
    </row>
    <row r="44" spans="1:35" s="15" customFormat="1" ht="18" customHeight="1">
      <c r="A44" s="17">
        <v>39</v>
      </c>
      <c r="B44" s="50" t="s">
        <v>46</v>
      </c>
      <c r="C44" s="52" t="s">
        <v>121</v>
      </c>
      <c r="D44" s="46">
        <v>9</v>
      </c>
      <c r="E44" s="47">
        <f>(D44*1000)/69</f>
        <v>130.43478260869566</v>
      </c>
      <c r="F44" s="46"/>
      <c r="G44" s="47"/>
      <c r="H44" s="46"/>
      <c r="I44" s="47"/>
      <c r="J44" s="46"/>
      <c r="K44" s="47"/>
      <c r="L44" s="46">
        <v>8</v>
      </c>
      <c r="M44" s="47">
        <f>(L44*1000)/66</f>
        <v>121.21212121212122</v>
      </c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  <c r="Z44" s="46"/>
      <c r="AA44" s="47"/>
      <c r="AB44" s="46"/>
      <c r="AC44" s="47"/>
      <c r="AD44" s="48">
        <v>7</v>
      </c>
      <c r="AE44" s="47">
        <f>(AD44*1000)/56</f>
        <v>125</v>
      </c>
      <c r="AF44" s="46"/>
      <c r="AG44" s="47"/>
      <c r="AH44" s="49">
        <v>3</v>
      </c>
      <c r="AI44" s="47">
        <f t="shared" si="0"/>
        <v>376.6469038208169</v>
      </c>
    </row>
    <row r="45" spans="1:35" s="15" customFormat="1" ht="18" customHeight="1">
      <c r="A45" s="17">
        <v>40</v>
      </c>
      <c r="B45" s="50" t="s">
        <v>238</v>
      </c>
      <c r="C45" s="19" t="s">
        <v>123</v>
      </c>
      <c r="D45" s="46"/>
      <c r="E45" s="47"/>
      <c r="F45" s="46"/>
      <c r="G45" s="47"/>
      <c r="H45" s="46"/>
      <c r="I45" s="46"/>
      <c r="J45" s="46"/>
      <c r="K45" s="47"/>
      <c r="L45" s="46">
        <v>21</v>
      </c>
      <c r="M45" s="47">
        <f>(L45*1000)/66</f>
        <v>318.1818181818182</v>
      </c>
      <c r="N45" s="46">
        <v>4</v>
      </c>
      <c r="O45" s="47">
        <f>(N45*1000)/54</f>
        <v>74.07407407407408</v>
      </c>
      <c r="P45" s="46"/>
      <c r="Q45" s="47"/>
      <c r="R45" s="46"/>
      <c r="S45" s="47"/>
      <c r="T45" s="46"/>
      <c r="U45" s="47"/>
      <c r="V45" s="46">
        <v>5</v>
      </c>
      <c r="W45" s="47">
        <f>(V45*1000)/68</f>
        <v>73.52941176470588</v>
      </c>
      <c r="X45" s="46"/>
      <c r="Y45" s="47"/>
      <c r="Z45" s="46"/>
      <c r="AA45" s="47"/>
      <c r="AB45" s="46"/>
      <c r="AC45" s="47"/>
      <c r="AD45" s="48"/>
      <c r="AE45" s="47"/>
      <c r="AF45" s="46"/>
      <c r="AG45" s="49"/>
      <c r="AH45" s="49">
        <v>3</v>
      </c>
      <c r="AI45" s="47">
        <f t="shared" si="0"/>
        <v>465.7853040205981</v>
      </c>
    </row>
    <row r="46" spans="1:35" s="15" customFormat="1" ht="18" customHeight="1">
      <c r="A46" s="17">
        <v>41</v>
      </c>
      <c r="B46" s="50" t="s">
        <v>67</v>
      </c>
      <c r="C46" s="52" t="s">
        <v>121</v>
      </c>
      <c r="D46" s="46">
        <v>6</v>
      </c>
      <c r="E46" s="47">
        <f>(D46*1000)/69</f>
        <v>86.95652173913044</v>
      </c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>
        <v>10</v>
      </c>
      <c r="U46" s="47">
        <f>(T46*1000)/44</f>
        <v>227.27272727272728</v>
      </c>
      <c r="V46" s="46">
        <v>24</v>
      </c>
      <c r="W46" s="47">
        <f>(V46*1000)/68</f>
        <v>352.94117647058823</v>
      </c>
      <c r="X46" s="46"/>
      <c r="Y46" s="47"/>
      <c r="Z46" s="46"/>
      <c r="AA46" s="47"/>
      <c r="AB46" s="46"/>
      <c r="AC46" s="47"/>
      <c r="AD46" s="48"/>
      <c r="AE46" s="47"/>
      <c r="AF46" s="46"/>
      <c r="AG46" s="47"/>
      <c r="AH46" s="49">
        <v>3</v>
      </c>
      <c r="AI46" s="47">
        <f t="shared" si="0"/>
        <v>667.170425482446</v>
      </c>
    </row>
    <row r="47" spans="1:35" s="15" customFormat="1" ht="18" customHeight="1">
      <c r="A47" s="17">
        <v>42</v>
      </c>
      <c r="B47" s="50" t="s">
        <v>138</v>
      </c>
      <c r="C47" s="52" t="s">
        <v>127</v>
      </c>
      <c r="D47" s="46"/>
      <c r="E47" s="47"/>
      <c r="F47" s="46">
        <v>19</v>
      </c>
      <c r="G47" s="47">
        <f>(F47*1000)/84</f>
        <v>226.1904761904762</v>
      </c>
      <c r="H47" s="46">
        <v>10</v>
      </c>
      <c r="I47" s="47">
        <f>(H47*1000)/49</f>
        <v>204.08163265306123</v>
      </c>
      <c r="J47" s="46">
        <v>11</v>
      </c>
      <c r="K47" s="47">
        <f>(J47*1000)/41</f>
        <v>268.2926829268293</v>
      </c>
      <c r="L47" s="46"/>
      <c r="M47" s="47"/>
      <c r="N47" s="46"/>
      <c r="O47" s="47"/>
      <c r="P47" s="46"/>
      <c r="Q47" s="47"/>
      <c r="R47" s="46"/>
      <c r="S47" s="47"/>
      <c r="T47" s="46"/>
      <c r="U47" s="47"/>
      <c r="V47" s="46"/>
      <c r="W47" s="47"/>
      <c r="X47" s="46"/>
      <c r="Y47" s="47"/>
      <c r="Z47" s="46"/>
      <c r="AA47" s="47"/>
      <c r="AB47" s="46"/>
      <c r="AC47" s="47"/>
      <c r="AD47" s="48"/>
      <c r="AE47" s="47"/>
      <c r="AF47" s="46"/>
      <c r="AG47" s="47"/>
      <c r="AH47" s="49">
        <v>3</v>
      </c>
      <c r="AI47" s="47">
        <f t="shared" si="0"/>
        <v>698.5647917703668</v>
      </c>
    </row>
    <row r="48" spans="1:35" s="15" customFormat="1" ht="18" customHeight="1">
      <c r="A48" s="17">
        <v>43</v>
      </c>
      <c r="B48" s="53" t="s">
        <v>38</v>
      </c>
      <c r="C48" s="52" t="s">
        <v>121</v>
      </c>
      <c r="D48" s="46"/>
      <c r="E48" s="47"/>
      <c r="F48" s="46"/>
      <c r="G48" s="47"/>
      <c r="H48" s="46"/>
      <c r="I48" s="47"/>
      <c r="J48" s="46"/>
      <c r="K48" s="47"/>
      <c r="L48" s="46">
        <v>19</v>
      </c>
      <c r="M48" s="47">
        <f>(L48*1000)/66</f>
        <v>287.8787878787879</v>
      </c>
      <c r="N48" s="46"/>
      <c r="O48" s="47"/>
      <c r="P48" s="46"/>
      <c r="Q48" s="47"/>
      <c r="R48" s="46"/>
      <c r="S48" s="47"/>
      <c r="T48" s="46"/>
      <c r="U48" s="47"/>
      <c r="V48" s="46">
        <v>22</v>
      </c>
      <c r="W48" s="47">
        <f>(V48*1000)/68</f>
        <v>323.52941176470586</v>
      </c>
      <c r="X48" s="46">
        <v>9</v>
      </c>
      <c r="Y48" s="47">
        <f>(X48*1000)/63</f>
        <v>142.85714285714286</v>
      </c>
      <c r="Z48" s="46"/>
      <c r="AA48" s="47"/>
      <c r="AB48" s="46"/>
      <c r="AC48" s="47"/>
      <c r="AD48" s="48"/>
      <c r="AE48" s="47"/>
      <c r="AF48" s="46"/>
      <c r="AG48" s="47"/>
      <c r="AH48" s="49">
        <v>3</v>
      </c>
      <c r="AI48" s="47">
        <f t="shared" si="0"/>
        <v>754.2653425006366</v>
      </c>
    </row>
    <row r="49" spans="1:35" s="15" customFormat="1" ht="18" customHeight="1">
      <c r="A49" s="17">
        <v>44</v>
      </c>
      <c r="B49" s="50" t="s">
        <v>33</v>
      </c>
      <c r="C49" s="52" t="s">
        <v>121</v>
      </c>
      <c r="D49" s="46">
        <v>17</v>
      </c>
      <c r="E49" s="47">
        <f>(D49*1000)/69</f>
        <v>246.3768115942029</v>
      </c>
      <c r="F49" s="46"/>
      <c r="G49" s="47"/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>
        <v>23</v>
      </c>
      <c r="W49" s="47">
        <f>(V49*1000)/68</f>
        <v>338.2352941176471</v>
      </c>
      <c r="X49" s="46"/>
      <c r="Y49" s="47"/>
      <c r="Z49" s="46">
        <v>11</v>
      </c>
      <c r="AA49" s="47">
        <f>(Z49*1000)/38</f>
        <v>289.4736842105263</v>
      </c>
      <c r="AB49" s="46"/>
      <c r="AC49" s="47"/>
      <c r="AD49" s="48"/>
      <c r="AE49" s="47"/>
      <c r="AF49" s="46"/>
      <c r="AG49" s="47"/>
      <c r="AH49" s="49">
        <v>3</v>
      </c>
      <c r="AI49" s="47">
        <f t="shared" si="0"/>
        <v>874.0857899223763</v>
      </c>
    </row>
    <row r="50" spans="1:35" s="15" customFormat="1" ht="18" customHeight="1">
      <c r="A50" s="17">
        <v>45</v>
      </c>
      <c r="B50" s="50" t="s">
        <v>90</v>
      </c>
      <c r="C50" s="52" t="s">
        <v>121</v>
      </c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>
        <v>20</v>
      </c>
      <c r="U50" s="47">
        <f>(T50*1000)/44</f>
        <v>454.54545454545456</v>
      </c>
      <c r="V50" s="46">
        <v>9</v>
      </c>
      <c r="W50" s="47">
        <f>(V50*1000)/68</f>
        <v>132.35294117647058</v>
      </c>
      <c r="X50" s="46">
        <v>21</v>
      </c>
      <c r="Y50" s="47">
        <f>(X50*1000)/63</f>
        <v>333.3333333333333</v>
      </c>
      <c r="Z50" s="46"/>
      <c r="AA50" s="47"/>
      <c r="AB50" s="46"/>
      <c r="AC50" s="47"/>
      <c r="AD50" s="48"/>
      <c r="AE50" s="47"/>
      <c r="AF50" s="46"/>
      <c r="AG50" s="47"/>
      <c r="AH50" s="49">
        <v>3</v>
      </c>
      <c r="AI50" s="47">
        <f t="shared" si="0"/>
        <v>920.2317290552585</v>
      </c>
    </row>
    <row r="51" spans="1:35" s="15" customFormat="1" ht="18" customHeight="1">
      <c r="A51" s="17">
        <v>46</v>
      </c>
      <c r="B51" s="45" t="s">
        <v>25</v>
      </c>
      <c r="C51" s="51" t="s">
        <v>121</v>
      </c>
      <c r="D51" s="46"/>
      <c r="E51" s="47"/>
      <c r="F51" s="46"/>
      <c r="G51" s="47"/>
      <c r="H51" s="46"/>
      <c r="I51" s="46"/>
      <c r="J51" s="46"/>
      <c r="K51" s="47"/>
      <c r="L51" s="46">
        <v>24</v>
      </c>
      <c r="M51" s="47">
        <f>(L51*1000)/66</f>
        <v>363.6363636363636</v>
      </c>
      <c r="N51" s="46"/>
      <c r="O51" s="47"/>
      <c r="P51" s="46"/>
      <c r="Q51" s="47"/>
      <c r="R51" s="46"/>
      <c r="S51" s="47"/>
      <c r="T51" s="46">
        <v>9</v>
      </c>
      <c r="U51" s="47">
        <f>(T51*1000)/44</f>
        <v>204.54545454545453</v>
      </c>
      <c r="V51" s="46">
        <v>25</v>
      </c>
      <c r="W51" s="47">
        <f>(V51*1000)/68</f>
        <v>367.6470588235294</v>
      </c>
      <c r="X51" s="46"/>
      <c r="Y51" s="47"/>
      <c r="Z51" s="46"/>
      <c r="AA51" s="47"/>
      <c r="AB51" s="46"/>
      <c r="AC51" s="47"/>
      <c r="AD51" s="48"/>
      <c r="AE51" s="47"/>
      <c r="AF51" s="46"/>
      <c r="AG51" s="49"/>
      <c r="AH51" s="49">
        <v>3</v>
      </c>
      <c r="AI51" s="47">
        <f t="shared" si="0"/>
        <v>935.8288770053475</v>
      </c>
    </row>
    <row r="52" spans="1:35" s="15" customFormat="1" ht="18" customHeight="1">
      <c r="A52" s="17">
        <v>47</v>
      </c>
      <c r="B52" s="45" t="s">
        <v>239</v>
      </c>
      <c r="C52" s="51" t="s">
        <v>123</v>
      </c>
      <c r="D52" s="46"/>
      <c r="E52" s="47"/>
      <c r="F52" s="46">
        <v>34</v>
      </c>
      <c r="G52" s="47">
        <f>(F52*1000)/84</f>
        <v>404.76190476190476</v>
      </c>
      <c r="H52" s="46"/>
      <c r="I52" s="47"/>
      <c r="J52" s="46">
        <v>6</v>
      </c>
      <c r="K52" s="47">
        <f>(J52*1000)/41</f>
        <v>146.34146341463415</v>
      </c>
      <c r="L52" s="46">
        <v>28</v>
      </c>
      <c r="M52" s="47">
        <f>(L52*1000)/66</f>
        <v>424.24242424242425</v>
      </c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8"/>
      <c r="AE52" s="47"/>
      <c r="AF52" s="46"/>
      <c r="AG52" s="47"/>
      <c r="AH52" s="49">
        <v>3</v>
      </c>
      <c r="AI52" s="47">
        <f t="shared" si="0"/>
        <v>975.3457924189631</v>
      </c>
    </row>
    <row r="53" spans="1:35" s="15" customFormat="1" ht="18" customHeight="1">
      <c r="A53" s="17">
        <v>48</v>
      </c>
      <c r="B53" s="50" t="s">
        <v>140</v>
      </c>
      <c r="C53" s="51" t="s">
        <v>127</v>
      </c>
      <c r="D53" s="46"/>
      <c r="E53" s="47"/>
      <c r="F53" s="46"/>
      <c r="G53" s="47"/>
      <c r="H53" s="46"/>
      <c r="I53" s="46"/>
      <c r="J53" s="46"/>
      <c r="K53" s="47"/>
      <c r="L53" s="46"/>
      <c r="M53" s="47"/>
      <c r="N53" s="46"/>
      <c r="O53" s="47"/>
      <c r="P53" s="46">
        <v>20</v>
      </c>
      <c r="Q53" s="47">
        <f>(P53*1000)/62</f>
        <v>322.5806451612903</v>
      </c>
      <c r="R53" s="46">
        <v>18</v>
      </c>
      <c r="S53" s="47">
        <f>(R53*1000)/51</f>
        <v>352.94117647058823</v>
      </c>
      <c r="T53" s="46"/>
      <c r="U53" s="47"/>
      <c r="V53" s="46"/>
      <c r="W53" s="47"/>
      <c r="X53" s="46"/>
      <c r="Y53" s="47"/>
      <c r="Z53" s="46"/>
      <c r="AA53" s="47"/>
      <c r="AB53" s="46"/>
      <c r="AC53" s="47"/>
      <c r="AD53" s="48"/>
      <c r="AE53" s="47"/>
      <c r="AF53" s="46">
        <v>6</v>
      </c>
      <c r="AG53" s="47">
        <f>(AF53*1000)/18</f>
        <v>333.3333333333333</v>
      </c>
      <c r="AH53" s="49">
        <v>3</v>
      </c>
      <c r="AI53" s="47">
        <f t="shared" si="0"/>
        <v>1008.8551549652118</v>
      </c>
    </row>
    <row r="54" spans="1:36" s="15" customFormat="1" ht="18" customHeight="1">
      <c r="A54" s="17">
        <v>49</v>
      </c>
      <c r="B54" s="50" t="s">
        <v>89</v>
      </c>
      <c r="C54" s="52" t="s">
        <v>121</v>
      </c>
      <c r="D54" s="46"/>
      <c r="E54" s="47"/>
      <c r="F54" s="46"/>
      <c r="G54" s="47"/>
      <c r="H54" s="46"/>
      <c r="I54" s="47"/>
      <c r="J54" s="46"/>
      <c r="K54" s="47"/>
      <c r="L54" s="46"/>
      <c r="M54" s="47"/>
      <c r="N54" s="46">
        <v>17</v>
      </c>
      <c r="O54" s="47">
        <f>(N54*1000)/54</f>
        <v>314.81481481481484</v>
      </c>
      <c r="P54" s="46"/>
      <c r="Q54" s="47"/>
      <c r="R54" s="46"/>
      <c r="S54" s="47"/>
      <c r="T54" s="46"/>
      <c r="U54" s="47"/>
      <c r="V54" s="46"/>
      <c r="W54" s="47"/>
      <c r="X54" s="46">
        <v>20</v>
      </c>
      <c r="Y54" s="47">
        <f>(X54*1000)/63</f>
        <v>317.46031746031747</v>
      </c>
      <c r="Z54" s="46"/>
      <c r="AA54" s="47"/>
      <c r="AB54" s="46"/>
      <c r="AC54" s="47"/>
      <c r="AD54" s="48">
        <v>23</v>
      </c>
      <c r="AE54" s="47">
        <f>(AD54*1000)/56</f>
        <v>410.7142857142857</v>
      </c>
      <c r="AF54" s="46"/>
      <c r="AG54" s="47"/>
      <c r="AH54" s="49">
        <v>3</v>
      </c>
      <c r="AI54" s="47">
        <f t="shared" si="0"/>
        <v>1042.9894179894181</v>
      </c>
      <c r="AJ54"/>
    </row>
    <row r="55" spans="1:36" s="15" customFormat="1" ht="18" customHeight="1">
      <c r="A55" s="17">
        <v>50</v>
      </c>
      <c r="B55" s="50" t="s">
        <v>133</v>
      </c>
      <c r="C55" s="52" t="s">
        <v>125</v>
      </c>
      <c r="D55" s="46"/>
      <c r="E55" s="47"/>
      <c r="F55" s="46"/>
      <c r="G55" s="47"/>
      <c r="H55" s="46">
        <v>22</v>
      </c>
      <c r="I55" s="47">
        <f>(H55*1000)/49</f>
        <v>448.9795918367347</v>
      </c>
      <c r="J55" s="46"/>
      <c r="K55" s="47"/>
      <c r="L55" s="46"/>
      <c r="M55" s="47"/>
      <c r="N55" s="46">
        <v>26</v>
      </c>
      <c r="O55" s="47">
        <f>(N55*1000)/54</f>
        <v>481.48148148148147</v>
      </c>
      <c r="P55" s="46"/>
      <c r="Q55" s="47"/>
      <c r="R55" s="46"/>
      <c r="S55" s="47"/>
      <c r="T55" s="46"/>
      <c r="U55" s="47"/>
      <c r="V55" s="46"/>
      <c r="W55" s="47"/>
      <c r="X55" s="46"/>
      <c r="Y55" s="47"/>
      <c r="Z55" s="46"/>
      <c r="AA55" s="47"/>
      <c r="AB55" s="46">
        <v>7</v>
      </c>
      <c r="AC55" s="47">
        <f>(AB55*1000)/61</f>
        <v>114.75409836065573</v>
      </c>
      <c r="AD55" s="48"/>
      <c r="AE55" s="47"/>
      <c r="AF55" s="46"/>
      <c r="AG55" s="47"/>
      <c r="AH55" s="49">
        <v>3</v>
      </c>
      <c r="AI55" s="47">
        <f t="shared" si="0"/>
        <v>1045.215171678872</v>
      </c>
      <c r="AJ55"/>
    </row>
    <row r="56" spans="1:35" ht="18" customHeight="1">
      <c r="A56" s="17">
        <v>51</v>
      </c>
      <c r="B56" s="45" t="s">
        <v>240</v>
      </c>
      <c r="C56" s="52" t="s">
        <v>123</v>
      </c>
      <c r="D56" s="46"/>
      <c r="E56" s="47"/>
      <c r="F56" s="46">
        <v>26</v>
      </c>
      <c r="G56" s="47">
        <f>(F56*1000)/84</f>
        <v>309.5238095238095</v>
      </c>
      <c r="H56" s="46">
        <v>5</v>
      </c>
      <c r="I56" s="47">
        <f>(H56*1000)/49</f>
        <v>102.04081632653062</v>
      </c>
      <c r="J56" s="46"/>
      <c r="K56" s="47"/>
      <c r="L56" s="46"/>
      <c r="M56" s="47"/>
      <c r="N56" s="46"/>
      <c r="O56" s="47"/>
      <c r="P56" s="46"/>
      <c r="Q56" s="47"/>
      <c r="R56" s="46"/>
      <c r="S56" s="47"/>
      <c r="T56" s="46"/>
      <c r="U56" s="47"/>
      <c r="V56" s="46"/>
      <c r="W56" s="47"/>
      <c r="X56" s="46"/>
      <c r="Y56" s="47"/>
      <c r="Z56" s="46"/>
      <c r="AA56" s="47"/>
      <c r="AB56" s="46"/>
      <c r="AC56" s="47"/>
      <c r="AD56" s="48"/>
      <c r="AE56" s="47"/>
      <c r="AF56" s="46"/>
      <c r="AG56" s="47"/>
      <c r="AH56" s="49">
        <v>2</v>
      </c>
      <c r="AI56" s="47">
        <f t="shared" si="0"/>
        <v>411.5646258503401</v>
      </c>
    </row>
    <row r="57" spans="1:35" ht="18" customHeight="1">
      <c r="A57" s="17">
        <v>52</v>
      </c>
      <c r="B57" s="45" t="s">
        <v>241</v>
      </c>
      <c r="C57" s="51" t="s">
        <v>123</v>
      </c>
      <c r="D57" s="46"/>
      <c r="E57" s="47"/>
      <c r="F57" s="46">
        <v>33</v>
      </c>
      <c r="G57" s="47">
        <f>(F57*1000)/84</f>
        <v>392.85714285714283</v>
      </c>
      <c r="H57" s="46"/>
      <c r="I57" s="47"/>
      <c r="J57" s="46"/>
      <c r="K57" s="47"/>
      <c r="L57" s="46">
        <v>7</v>
      </c>
      <c r="M57" s="47">
        <f>(L57*1000)/66</f>
        <v>106.06060606060606</v>
      </c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8"/>
      <c r="AE57" s="47"/>
      <c r="AF57" s="46"/>
      <c r="AG57" s="49"/>
      <c r="AH57" s="49">
        <v>2</v>
      </c>
      <c r="AI57" s="47">
        <f t="shared" si="0"/>
        <v>498.9177489177489</v>
      </c>
    </row>
    <row r="58" spans="1:35" ht="18" customHeight="1">
      <c r="A58" s="17">
        <v>53</v>
      </c>
      <c r="B58" s="50" t="s">
        <v>137</v>
      </c>
      <c r="C58" s="24" t="s">
        <v>123</v>
      </c>
      <c r="D58" s="46">
        <v>21</v>
      </c>
      <c r="E58" s="47">
        <f>(D58*1000)/69</f>
        <v>304.3478260869565</v>
      </c>
      <c r="F58" s="46"/>
      <c r="G58" s="47"/>
      <c r="H58" s="46"/>
      <c r="I58" s="47"/>
      <c r="J58" s="46"/>
      <c r="K58" s="47"/>
      <c r="L58" s="46"/>
      <c r="M58" s="47"/>
      <c r="N58" s="46"/>
      <c r="O58" s="47"/>
      <c r="P58" s="46"/>
      <c r="Q58" s="47"/>
      <c r="R58" s="46"/>
      <c r="S58" s="47"/>
      <c r="T58" s="46"/>
      <c r="U58" s="47"/>
      <c r="V58" s="46">
        <v>14</v>
      </c>
      <c r="W58" s="47">
        <f>(V58*1000)/68</f>
        <v>205.88235294117646</v>
      </c>
      <c r="X58" s="46"/>
      <c r="Y58" s="47"/>
      <c r="Z58" s="46"/>
      <c r="AA58" s="47"/>
      <c r="AB58" s="46"/>
      <c r="AC58" s="47"/>
      <c r="AD58" s="48"/>
      <c r="AE58" s="47"/>
      <c r="AF58" s="46"/>
      <c r="AG58" s="49"/>
      <c r="AH58" s="49">
        <v>2</v>
      </c>
      <c r="AI58" s="47">
        <f t="shared" si="0"/>
        <v>510.23017902813297</v>
      </c>
    </row>
    <row r="59" spans="1:35" ht="18" customHeight="1">
      <c r="A59" s="17">
        <v>54</v>
      </c>
      <c r="B59" s="50" t="s">
        <v>242</v>
      </c>
      <c r="C59" s="51" t="s">
        <v>121</v>
      </c>
      <c r="D59" s="46"/>
      <c r="E59" s="47"/>
      <c r="F59" s="46"/>
      <c r="G59" s="47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>
        <v>16</v>
      </c>
      <c r="S59" s="47">
        <f>(R59*1000)/51</f>
        <v>313.72549019607845</v>
      </c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8">
        <v>16</v>
      </c>
      <c r="AE59" s="47">
        <f>(AD59*1000)/56</f>
        <v>285.7142857142857</v>
      </c>
      <c r="AF59" s="46"/>
      <c r="AG59" s="47"/>
      <c r="AH59" s="49">
        <v>2</v>
      </c>
      <c r="AI59" s="47">
        <f t="shared" si="0"/>
        <v>599.4397759103642</v>
      </c>
    </row>
    <row r="60" spans="1:35" ht="18" customHeight="1">
      <c r="A60" s="17">
        <v>55</v>
      </c>
      <c r="B60" s="45" t="s">
        <v>243</v>
      </c>
      <c r="C60" s="24" t="s">
        <v>123</v>
      </c>
      <c r="D60" s="46"/>
      <c r="E60" s="47"/>
      <c r="F60" s="46"/>
      <c r="G60" s="49"/>
      <c r="H60" s="46"/>
      <c r="I60" s="46"/>
      <c r="J60" s="46"/>
      <c r="K60" s="49"/>
      <c r="L60" s="46"/>
      <c r="M60" s="47"/>
      <c r="N60" s="46"/>
      <c r="O60" s="47"/>
      <c r="P60" s="46"/>
      <c r="Q60" s="47"/>
      <c r="R60" s="46"/>
      <c r="S60" s="47"/>
      <c r="T60" s="46"/>
      <c r="U60" s="49"/>
      <c r="V60" s="46">
        <v>20</v>
      </c>
      <c r="W60" s="47">
        <f>(V60*1000)/68</f>
        <v>294.11764705882354</v>
      </c>
      <c r="X60" s="46"/>
      <c r="Y60" s="47"/>
      <c r="Z60" s="46"/>
      <c r="AA60" s="47"/>
      <c r="AB60" s="46">
        <v>23</v>
      </c>
      <c r="AC60" s="47">
        <f>(AB60*1000)/61</f>
        <v>377.04918032786884</v>
      </c>
      <c r="AD60" s="48"/>
      <c r="AE60" s="47"/>
      <c r="AF60" s="46"/>
      <c r="AG60" s="49"/>
      <c r="AH60" s="49">
        <v>2</v>
      </c>
      <c r="AI60" s="47">
        <f t="shared" si="0"/>
        <v>671.1668273866924</v>
      </c>
    </row>
    <row r="61" spans="1:35" ht="18" customHeight="1">
      <c r="A61" s="17">
        <v>56</v>
      </c>
      <c r="B61" s="50" t="s">
        <v>174</v>
      </c>
      <c r="C61" s="52" t="s">
        <v>125</v>
      </c>
      <c r="D61" s="46">
        <v>33</v>
      </c>
      <c r="E61" s="47">
        <f>(D61*1000)/69</f>
        <v>478.2608695652174</v>
      </c>
      <c r="F61" s="46"/>
      <c r="G61" s="47"/>
      <c r="H61" s="46"/>
      <c r="I61" s="47"/>
      <c r="J61" s="46"/>
      <c r="K61" s="47"/>
      <c r="L61" s="46">
        <v>16</v>
      </c>
      <c r="M61" s="47">
        <f>(L61*1000)/66</f>
        <v>242.42424242424244</v>
      </c>
      <c r="N61" s="46"/>
      <c r="O61" s="47"/>
      <c r="P61" s="46"/>
      <c r="Q61" s="47"/>
      <c r="R61" s="46"/>
      <c r="S61" s="47"/>
      <c r="T61" s="46"/>
      <c r="U61" s="47"/>
      <c r="V61" s="46"/>
      <c r="W61" s="47"/>
      <c r="X61" s="46"/>
      <c r="Y61" s="47"/>
      <c r="Z61" s="46"/>
      <c r="AA61" s="47"/>
      <c r="AB61" s="46"/>
      <c r="AC61" s="47"/>
      <c r="AD61" s="48"/>
      <c r="AE61" s="47"/>
      <c r="AF61" s="46"/>
      <c r="AG61" s="47"/>
      <c r="AH61" s="49">
        <v>2</v>
      </c>
      <c r="AI61" s="47">
        <f t="shared" si="0"/>
        <v>720.6851119894598</v>
      </c>
    </row>
    <row r="62" spans="1:35" ht="18" customHeight="1">
      <c r="A62" s="17">
        <v>57</v>
      </c>
      <c r="B62" s="50" t="s">
        <v>24</v>
      </c>
      <c r="C62" s="51" t="s">
        <v>121</v>
      </c>
      <c r="D62" s="46"/>
      <c r="E62" s="47"/>
      <c r="F62" s="46"/>
      <c r="G62" s="49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6"/>
      <c r="S62" s="47"/>
      <c r="T62" s="46"/>
      <c r="U62" s="47"/>
      <c r="V62" s="46">
        <v>31</v>
      </c>
      <c r="W62" s="47">
        <f>(V62*1000)/68</f>
        <v>455.88235294117646</v>
      </c>
      <c r="X62" s="46">
        <v>19</v>
      </c>
      <c r="Y62" s="47">
        <f>(X62*1000)/63</f>
        <v>301.58730158730157</v>
      </c>
      <c r="Z62" s="46"/>
      <c r="AA62" s="47"/>
      <c r="AB62" s="46"/>
      <c r="AC62" s="47"/>
      <c r="AD62" s="48"/>
      <c r="AE62" s="47"/>
      <c r="AF62" s="46"/>
      <c r="AG62" s="47"/>
      <c r="AH62" s="49">
        <v>2</v>
      </c>
      <c r="AI62" s="47">
        <f t="shared" si="0"/>
        <v>757.469654528478</v>
      </c>
    </row>
    <row r="63" spans="1:35" ht="18" customHeight="1">
      <c r="A63" s="17">
        <v>58</v>
      </c>
      <c r="B63" s="53" t="s">
        <v>60</v>
      </c>
      <c r="C63" s="52" t="s">
        <v>121</v>
      </c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>
        <v>18</v>
      </c>
      <c r="Y63" s="47">
        <f>(X63*1000)/63</f>
        <v>285.7142857142857</v>
      </c>
      <c r="Z63" s="46">
        <v>19</v>
      </c>
      <c r="AA63" s="47">
        <f>(Z63*1000)/38</f>
        <v>500</v>
      </c>
      <c r="AB63" s="46"/>
      <c r="AC63" s="47"/>
      <c r="AD63" s="48"/>
      <c r="AE63" s="47"/>
      <c r="AF63" s="46"/>
      <c r="AG63" s="47"/>
      <c r="AH63" s="49">
        <v>2</v>
      </c>
      <c r="AI63" s="47">
        <f t="shared" si="0"/>
        <v>785.7142857142858</v>
      </c>
    </row>
    <row r="64" spans="1:35" ht="18" customHeight="1">
      <c r="A64" s="17">
        <v>59</v>
      </c>
      <c r="B64" s="45" t="s">
        <v>244</v>
      </c>
      <c r="C64" s="52" t="s">
        <v>123</v>
      </c>
      <c r="D64" s="46"/>
      <c r="E64" s="47"/>
      <c r="F64" s="46">
        <v>42</v>
      </c>
      <c r="G64" s="47">
        <f>(F64*1000)/84</f>
        <v>500</v>
      </c>
      <c r="H64" s="46"/>
      <c r="I64" s="47"/>
      <c r="J64" s="46">
        <v>17</v>
      </c>
      <c r="K64" s="47">
        <f>(J64*1000)/41</f>
        <v>414.6341463414634</v>
      </c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8"/>
      <c r="AE64" s="47"/>
      <c r="AF64" s="46"/>
      <c r="AG64" s="47"/>
      <c r="AH64" s="49">
        <v>2</v>
      </c>
      <c r="AI64" s="47">
        <f t="shared" si="0"/>
        <v>914.6341463414634</v>
      </c>
    </row>
    <row r="65" spans="1:35" ht="18" customHeight="1">
      <c r="A65" s="17">
        <v>60</v>
      </c>
      <c r="B65" s="45" t="s">
        <v>93</v>
      </c>
      <c r="C65" s="51" t="s">
        <v>121</v>
      </c>
      <c r="D65" s="46">
        <v>2</v>
      </c>
      <c r="E65" s="47">
        <f>(D65*1000)/69</f>
        <v>28.985507246376812</v>
      </c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8"/>
      <c r="AE65" s="47"/>
      <c r="AF65" s="46"/>
      <c r="AG65" s="47"/>
      <c r="AH65" s="49">
        <v>1</v>
      </c>
      <c r="AI65" s="47">
        <f t="shared" si="0"/>
        <v>28.985507246376812</v>
      </c>
    </row>
    <row r="66" spans="1:35" ht="18" customHeight="1">
      <c r="A66" s="17">
        <v>61</v>
      </c>
      <c r="B66" s="50" t="s">
        <v>245</v>
      </c>
      <c r="C66" s="24" t="s">
        <v>123</v>
      </c>
      <c r="D66" s="46"/>
      <c r="E66" s="47"/>
      <c r="F66" s="46">
        <v>5</v>
      </c>
      <c r="G66" s="47">
        <f>(F66*1000)/84</f>
        <v>59.523809523809526</v>
      </c>
      <c r="H66" s="46"/>
      <c r="I66" s="47"/>
      <c r="J66" s="46"/>
      <c r="K66" s="47"/>
      <c r="L66" s="46"/>
      <c r="M66" s="47"/>
      <c r="N66" s="46"/>
      <c r="O66" s="47"/>
      <c r="P66" s="46"/>
      <c r="Q66" s="47"/>
      <c r="R66" s="46"/>
      <c r="S66" s="47"/>
      <c r="T66" s="46"/>
      <c r="U66" s="47"/>
      <c r="V66" s="46"/>
      <c r="W66" s="47"/>
      <c r="X66" s="46"/>
      <c r="Y66" s="47"/>
      <c r="Z66" s="46"/>
      <c r="AA66" s="47"/>
      <c r="AB66" s="46"/>
      <c r="AC66" s="47"/>
      <c r="AD66" s="48"/>
      <c r="AE66" s="47"/>
      <c r="AF66" s="46"/>
      <c r="AG66" s="47"/>
      <c r="AH66" s="49">
        <v>1</v>
      </c>
      <c r="AI66" s="47">
        <f t="shared" si="0"/>
        <v>59.523809523809526</v>
      </c>
    </row>
    <row r="67" spans="1:35" ht="18" customHeight="1">
      <c r="A67" s="17">
        <v>62</v>
      </c>
      <c r="B67" s="50" t="s">
        <v>49</v>
      </c>
      <c r="C67" s="51" t="s">
        <v>121</v>
      </c>
      <c r="D67" s="46"/>
      <c r="E67" s="47"/>
      <c r="F67" s="46"/>
      <c r="G67" s="47"/>
      <c r="H67" s="46"/>
      <c r="I67" s="47"/>
      <c r="J67" s="46"/>
      <c r="K67" s="47"/>
      <c r="L67" s="46">
        <v>9</v>
      </c>
      <c r="M67" s="47">
        <f>(L67*1000)/66</f>
        <v>136.36363636363637</v>
      </c>
      <c r="N67" s="46"/>
      <c r="O67" s="47"/>
      <c r="P67" s="46"/>
      <c r="Q67" s="47"/>
      <c r="R67" s="46"/>
      <c r="S67" s="47"/>
      <c r="T67" s="46"/>
      <c r="U67" s="47"/>
      <c r="V67" s="46"/>
      <c r="W67" s="47"/>
      <c r="X67" s="46"/>
      <c r="Y67" s="47"/>
      <c r="Z67" s="46"/>
      <c r="AA67" s="47"/>
      <c r="AB67" s="46"/>
      <c r="AC67" s="47"/>
      <c r="AD67" s="48"/>
      <c r="AE67" s="47"/>
      <c r="AF67" s="46"/>
      <c r="AG67" s="47"/>
      <c r="AH67" s="49">
        <v>1</v>
      </c>
      <c r="AI67" s="47">
        <f t="shared" si="0"/>
        <v>136.36363636363637</v>
      </c>
    </row>
    <row r="68" spans="1:35" ht="18" customHeight="1">
      <c r="A68" s="17">
        <v>63</v>
      </c>
      <c r="B68" s="50" t="s">
        <v>246</v>
      </c>
      <c r="C68" s="52" t="s">
        <v>123</v>
      </c>
      <c r="D68" s="46"/>
      <c r="E68" s="49"/>
      <c r="F68" s="46"/>
      <c r="G68" s="47"/>
      <c r="H68" s="46"/>
      <c r="I68" s="47"/>
      <c r="J68" s="46"/>
      <c r="K68" s="47"/>
      <c r="L68" s="46"/>
      <c r="M68" s="47"/>
      <c r="N68" s="46"/>
      <c r="O68" s="47"/>
      <c r="P68" s="46"/>
      <c r="Q68" s="47"/>
      <c r="R68" s="46"/>
      <c r="S68" s="47"/>
      <c r="T68" s="46"/>
      <c r="U68" s="47"/>
      <c r="V68" s="46">
        <v>10</v>
      </c>
      <c r="W68" s="47">
        <f>(V68*1000)/68</f>
        <v>147.05882352941177</v>
      </c>
      <c r="X68" s="46"/>
      <c r="Y68" s="47"/>
      <c r="Z68" s="46"/>
      <c r="AA68" s="47"/>
      <c r="AB68" s="46"/>
      <c r="AC68" s="47"/>
      <c r="AD68" s="48"/>
      <c r="AE68" s="47"/>
      <c r="AF68" s="46"/>
      <c r="AG68" s="49"/>
      <c r="AH68" s="49">
        <v>1</v>
      </c>
      <c r="AI68" s="47">
        <f t="shared" si="0"/>
        <v>147.05882352941177</v>
      </c>
    </row>
    <row r="69" spans="1:35" ht="18" customHeight="1">
      <c r="A69" s="17">
        <v>64</v>
      </c>
      <c r="B69" s="50" t="s">
        <v>150</v>
      </c>
      <c r="C69" s="51" t="s">
        <v>127</v>
      </c>
      <c r="D69" s="46"/>
      <c r="E69" s="47"/>
      <c r="F69" s="46"/>
      <c r="G69" s="47"/>
      <c r="H69" s="46"/>
      <c r="I69" s="47"/>
      <c r="J69" s="46"/>
      <c r="K69" s="47"/>
      <c r="L69" s="46">
        <v>11</v>
      </c>
      <c r="M69" s="47">
        <f>(L69*1000)/66</f>
        <v>166.66666666666666</v>
      </c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7"/>
      <c r="Z69" s="46"/>
      <c r="AA69" s="47"/>
      <c r="AB69" s="46"/>
      <c r="AC69" s="47"/>
      <c r="AD69" s="48"/>
      <c r="AE69" s="47"/>
      <c r="AF69" s="46"/>
      <c r="AG69" s="47"/>
      <c r="AH69" s="49">
        <v>1</v>
      </c>
      <c r="AI69" s="47">
        <f t="shared" si="0"/>
        <v>166.66666666666666</v>
      </c>
    </row>
    <row r="70" spans="1:35" ht="18" customHeight="1">
      <c r="A70" s="17">
        <v>65</v>
      </c>
      <c r="B70" s="50" t="s">
        <v>55</v>
      </c>
      <c r="C70" s="52" t="s">
        <v>121</v>
      </c>
      <c r="D70" s="46"/>
      <c r="E70" s="47"/>
      <c r="F70" s="46"/>
      <c r="G70" s="47"/>
      <c r="H70" s="46"/>
      <c r="I70" s="47"/>
      <c r="J70" s="46"/>
      <c r="K70" s="47"/>
      <c r="L70" s="46"/>
      <c r="M70" s="47"/>
      <c r="N70" s="46"/>
      <c r="O70" s="47"/>
      <c r="P70" s="46">
        <v>12</v>
      </c>
      <c r="Q70" s="47">
        <f>(P70*1000)/62</f>
        <v>193.5483870967742</v>
      </c>
      <c r="R70" s="46"/>
      <c r="S70" s="47"/>
      <c r="T70" s="46"/>
      <c r="U70" s="47"/>
      <c r="V70" s="46"/>
      <c r="W70" s="47"/>
      <c r="X70" s="46"/>
      <c r="Y70" s="47"/>
      <c r="Z70" s="46"/>
      <c r="AA70" s="47"/>
      <c r="AB70" s="46"/>
      <c r="AC70" s="47"/>
      <c r="AD70" s="48"/>
      <c r="AE70" s="47"/>
      <c r="AF70" s="46"/>
      <c r="AG70" s="47"/>
      <c r="AH70" s="49">
        <v>1</v>
      </c>
      <c r="AI70" s="47">
        <f aca="true" t="shared" si="2" ref="AI70:AI99">E70+G70+I70+K70+M70+O70+Q70+S70+U70+W70+Y70+AA70+AC70+AE70+AG70</f>
        <v>193.5483870967742</v>
      </c>
    </row>
    <row r="71" spans="1:35" ht="18" customHeight="1">
      <c r="A71" s="17">
        <v>66</v>
      </c>
      <c r="B71" s="50" t="s">
        <v>94</v>
      </c>
      <c r="C71" s="52" t="s">
        <v>121</v>
      </c>
      <c r="D71" s="46"/>
      <c r="E71" s="47"/>
      <c r="F71" s="46"/>
      <c r="G71" s="47"/>
      <c r="H71" s="46"/>
      <c r="I71" s="46"/>
      <c r="J71" s="46"/>
      <c r="K71" s="47"/>
      <c r="L71" s="46"/>
      <c r="M71" s="47"/>
      <c r="N71" s="46">
        <v>14</v>
      </c>
      <c r="O71" s="47">
        <f>(N71*1000)/54</f>
        <v>259.25925925925924</v>
      </c>
      <c r="P71" s="46"/>
      <c r="Q71" s="47"/>
      <c r="R71" s="46"/>
      <c r="S71" s="47"/>
      <c r="T71" s="46"/>
      <c r="U71" s="47"/>
      <c r="V71" s="46"/>
      <c r="W71" s="47"/>
      <c r="X71" s="46"/>
      <c r="Y71" s="47"/>
      <c r="Z71" s="46"/>
      <c r="AA71" s="47"/>
      <c r="AB71" s="46"/>
      <c r="AC71" s="47"/>
      <c r="AD71" s="48"/>
      <c r="AE71" s="47"/>
      <c r="AF71" s="46"/>
      <c r="AG71" s="47"/>
      <c r="AH71" s="49">
        <v>1</v>
      </c>
      <c r="AI71" s="47">
        <f t="shared" si="2"/>
        <v>259.25925925925924</v>
      </c>
    </row>
    <row r="72" spans="1:35" ht="18" customHeight="1">
      <c r="A72" s="17">
        <v>67</v>
      </c>
      <c r="B72" s="50" t="s">
        <v>247</v>
      </c>
      <c r="C72" s="19" t="s">
        <v>123</v>
      </c>
      <c r="D72" s="46"/>
      <c r="E72" s="49"/>
      <c r="F72" s="46">
        <v>22</v>
      </c>
      <c r="G72" s="47">
        <f>(F72*1000)/84</f>
        <v>261.9047619047619</v>
      </c>
      <c r="H72" s="46"/>
      <c r="I72" s="47"/>
      <c r="J72" s="46"/>
      <c r="K72" s="47"/>
      <c r="L72" s="46"/>
      <c r="M72" s="47"/>
      <c r="N72" s="46"/>
      <c r="O72" s="47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8"/>
      <c r="AE72" s="47"/>
      <c r="AF72" s="46"/>
      <c r="AG72" s="49"/>
      <c r="AH72" s="49">
        <v>1</v>
      </c>
      <c r="AI72" s="47">
        <f t="shared" si="2"/>
        <v>261.9047619047619</v>
      </c>
    </row>
    <row r="73" spans="1:35" ht="18" customHeight="1">
      <c r="A73" s="17">
        <v>68</v>
      </c>
      <c r="B73" s="50" t="s">
        <v>176</v>
      </c>
      <c r="C73" s="52" t="s">
        <v>127</v>
      </c>
      <c r="D73" s="46"/>
      <c r="E73" s="47"/>
      <c r="F73" s="46"/>
      <c r="G73" s="47"/>
      <c r="H73" s="46"/>
      <c r="I73" s="47"/>
      <c r="J73" s="46"/>
      <c r="K73" s="47"/>
      <c r="L73" s="46"/>
      <c r="M73" s="47"/>
      <c r="N73" s="46"/>
      <c r="O73" s="47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8">
        <v>17</v>
      </c>
      <c r="AE73" s="47">
        <f>(AD73*1000)/56</f>
        <v>303.57142857142856</v>
      </c>
      <c r="AF73" s="46"/>
      <c r="AG73" s="47"/>
      <c r="AH73" s="49">
        <v>1</v>
      </c>
      <c r="AI73" s="47">
        <f t="shared" si="2"/>
        <v>303.57142857142856</v>
      </c>
    </row>
    <row r="74" spans="1:35" ht="18" customHeight="1">
      <c r="A74" s="17">
        <v>69</v>
      </c>
      <c r="B74" s="50" t="s">
        <v>95</v>
      </c>
      <c r="C74" s="52" t="s">
        <v>121</v>
      </c>
      <c r="D74" s="46"/>
      <c r="E74" s="47"/>
      <c r="F74" s="46"/>
      <c r="G74" s="49"/>
      <c r="H74" s="46"/>
      <c r="I74" s="46"/>
      <c r="J74" s="46"/>
      <c r="K74" s="49"/>
      <c r="L74" s="46">
        <v>22</v>
      </c>
      <c r="M74" s="47">
        <f>(L74*1000)/66</f>
        <v>333.3333333333333</v>
      </c>
      <c r="N74" s="46"/>
      <c r="O74" s="47"/>
      <c r="P74" s="46"/>
      <c r="Q74" s="47"/>
      <c r="R74" s="46"/>
      <c r="S74" s="47"/>
      <c r="T74" s="46"/>
      <c r="U74" s="47"/>
      <c r="V74" s="46"/>
      <c r="W74" s="47"/>
      <c r="X74" s="46"/>
      <c r="Y74" s="47"/>
      <c r="Z74" s="46"/>
      <c r="AA74" s="47"/>
      <c r="AB74" s="46"/>
      <c r="AC74" s="47"/>
      <c r="AD74" s="48"/>
      <c r="AE74" s="47"/>
      <c r="AF74" s="46"/>
      <c r="AG74" s="47"/>
      <c r="AH74" s="49">
        <v>1</v>
      </c>
      <c r="AI74" s="47">
        <f t="shared" si="2"/>
        <v>333.3333333333333</v>
      </c>
    </row>
    <row r="75" spans="1:35" ht="18" customHeight="1">
      <c r="A75" s="17">
        <v>70</v>
      </c>
      <c r="B75" s="50" t="s">
        <v>96</v>
      </c>
      <c r="C75" s="52" t="s">
        <v>121</v>
      </c>
      <c r="D75" s="46">
        <v>25</v>
      </c>
      <c r="E75" s="47">
        <f>(D75*1000)/69</f>
        <v>362.3188405797101</v>
      </c>
      <c r="F75" s="46"/>
      <c r="G75" s="47"/>
      <c r="H75" s="46"/>
      <c r="I75" s="47"/>
      <c r="J75" s="46"/>
      <c r="K75" s="47"/>
      <c r="L75" s="46"/>
      <c r="M75" s="47"/>
      <c r="N75" s="46"/>
      <c r="O75" s="47"/>
      <c r="P75" s="46"/>
      <c r="Q75" s="47"/>
      <c r="R75" s="46"/>
      <c r="S75" s="47"/>
      <c r="T75" s="46"/>
      <c r="U75" s="47"/>
      <c r="V75" s="46"/>
      <c r="W75" s="47"/>
      <c r="X75" s="46"/>
      <c r="Y75" s="47"/>
      <c r="Z75" s="46"/>
      <c r="AA75" s="47"/>
      <c r="AB75" s="46"/>
      <c r="AC75" s="47"/>
      <c r="AD75" s="48"/>
      <c r="AE75" s="47"/>
      <c r="AF75" s="46"/>
      <c r="AG75" s="47"/>
      <c r="AH75" s="49">
        <v>1</v>
      </c>
      <c r="AI75" s="47">
        <f t="shared" si="2"/>
        <v>362.3188405797101</v>
      </c>
    </row>
    <row r="76" spans="1:35" ht="18" customHeight="1">
      <c r="A76" s="17">
        <v>71</v>
      </c>
      <c r="B76" s="53" t="s">
        <v>31</v>
      </c>
      <c r="C76" s="52" t="s">
        <v>121</v>
      </c>
      <c r="D76" s="46"/>
      <c r="E76" s="47"/>
      <c r="F76" s="46"/>
      <c r="G76" s="47"/>
      <c r="H76" s="46"/>
      <c r="I76" s="46"/>
      <c r="J76" s="46"/>
      <c r="K76" s="47"/>
      <c r="L76" s="46"/>
      <c r="M76" s="47"/>
      <c r="N76" s="46"/>
      <c r="O76" s="47"/>
      <c r="P76" s="46"/>
      <c r="Q76" s="47"/>
      <c r="R76" s="46"/>
      <c r="S76" s="47"/>
      <c r="T76" s="46">
        <v>17</v>
      </c>
      <c r="U76" s="47">
        <f>(T76*1000)/44</f>
        <v>386.3636363636364</v>
      </c>
      <c r="V76" s="46"/>
      <c r="W76" s="47"/>
      <c r="X76" s="46"/>
      <c r="Y76" s="47"/>
      <c r="Z76" s="46"/>
      <c r="AA76" s="47"/>
      <c r="AB76" s="46"/>
      <c r="AC76" s="47"/>
      <c r="AD76" s="48"/>
      <c r="AE76" s="47"/>
      <c r="AF76" s="46"/>
      <c r="AG76" s="47"/>
      <c r="AH76" s="49">
        <v>1</v>
      </c>
      <c r="AI76" s="47">
        <f t="shared" si="2"/>
        <v>386.3636363636364</v>
      </c>
    </row>
    <row r="77" spans="1:35" ht="18" customHeight="1">
      <c r="A77" s="17">
        <v>72</v>
      </c>
      <c r="B77" s="50" t="s">
        <v>48</v>
      </c>
      <c r="C77" s="51" t="s">
        <v>121</v>
      </c>
      <c r="D77" s="46">
        <v>28</v>
      </c>
      <c r="E77" s="47">
        <f>(D77*1000)/69</f>
        <v>405.7971014492754</v>
      </c>
      <c r="F77" s="46"/>
      <c r="G77" s="47"/>
      <c r="H77" s="46"/>
      <c r="I77" s="47"/>
      <c r="J77" s="46"/>
      <c r="K77" s="47"/>
      <c r="L77" s="46"/>
      <c r="M77" s="47"/>
      <c r="N77" s="46"/>
      <c r="O77" s="47"/>
      <c r="P77" s="46"/>
      <c r="Q77" s="47"/>
      <c r="R77" s="46"/>
      <c r="S77" s="47"/>
      <c r="T77" s="46"/>
      <c r="U77" s="47"/>
      <c r="V77" s="46"/>
      <c r="W77" s="47"/>
      <c r="X77" s="46"/>
      <c r="Y77" s="47"/>
      <c r="Z77" s="46"/>
      <c r="AA77" s="47"/>
      <c r="AB77" s="46"/>
      <c r="AC77" s="47"/>
      <c r="AD77" s="48"/>
      <c r="AE77" s="47"/>
      <c r="AF77" s="46"/>
      <c r="AG77" s="47"/>
      <c r="AH77" s="49">
        <v>1</v>
      </c>
      <c r="AI77" s="47">
        <f t="shared" si="2"/>
        <v>405.7971014492754</v>
      </c>
    </row>
    <row r="78" spans="1:35" ht="18" customHeight="1">
      <c r="A78" s="17">
        <v>73</v>
      </c>
      <c r="B78" s="50" t="s">
        <v>37</v>
      </c>
      <c r="C78" s="52" t="s">
        <v>121</v>
      </c>
      <c r="D78" s="46"/>
      <c r="E78" s="47"/>
      <c r="F78" s="46"/>
      <c r="G78" s="47"/>
      <c r="H78" s="46"/>
      <c r="I78" s="46"/>
      <c r="J78" s="46"/>
      <c r="K78" s="47"/>
      <c r="L78" s="46"/>
      <c r="M78" s="47"/>
      <c r="N78" s="46"/>
      <c r="O78" s="47"/>
      <c r="P78" s="46"/>
      <c r="Q78" s="47"/>
      <c r="R78" s="46"/>
      <c r="S78" s="47"/>
      <c r="T78" s="46"/>
      <c r="U78" s="47"/>
      <c r="V78" s="46">
        <v>29</v>
      </c>
      <c r="W78" s="47">
        <f>(V78*1000)/68</f>
        <v>426.47058823529414</v>
      </c>
      <c r="X78" s="46"/>
      <c r="Y78" s="47"/>
      <c r="Z78" s="46"/>
      <c r="AA78" s="47"/>
      <c r="AB78" s="46"/>
      <c r="AC78" s="47"/>
      <c r="AD78" s="48"/>
      <c r="AE78" s="47"/>
      <c r="AF78" s="46"/>
      <c r="AG78" s="47"/>
      <c r="AH78" s="49">
        <v>1</v>
      </c>
      <c r="AI78" s="47">
        <f t="shared" si="2"/>
        <v>426.47058823529414</v>
      </c>
    </row>
    <row r="79" spans="1:35" ht="18" customHeight="1">
      <c r="A79" s="17">
        <v>74</v>
      </c>
      <c r="B79" s="45" t="s">
        <v>97</v>
      </c>
      <c r="C79" s="52" t="s">
        <v>121</v>
      </c>
      <c r="D79" s="46"/>
      <c r="E79" s="47"/>
      <c r="F79" s="46"/>
      <c r="G79" s="47"/>
      <c r="H79" s="46"/>
      <c r="I79" s="47"/>
      <c r="J79" s="46"/>
      <c r="K79" s="47"/>
      <c r="L79" s="46"/>
      <c r="M79" s="47"/>
      <c r="N79" s="46"/>
      <c r="O79" s="47"/>
      <c r="P79" s="46"/>
      <c r="Q79" s="47"/>
      <c r="R79" s="46">
        <v>23</v>
      </c>
      <c r="S79" s="47">
        <f>(R79*1000)/51</f>
        <v>450.98039215686276</v>
      </c>
      <c r="T79" s="46"/>
      <c r="U79" s="47"/>
      <c r="V79" s="46"/>
      <c r="W79" s="47"/>
      <c r="X79" s="46"/>
      <c r="Y79" s="47"/>
      <c r="Z79" s="46"/>
      <c r="AA79" s="47"/>
      <c r="AB79" s="46"/>
      <c r="AC79" s="47"/>
      <c r="AD79" s="48"/>
      <c r="AE79" s="47"/>
      <c r="AF79" s="46"/>
      <c r="AG79" s="47"/>
      <c r="AH79" s="49">
        <v>1</v>
      </c>
      <c r="AI79" s="47">
        <f t="shared" si="2"/>
        <v>450.98039215686276</v>
      </c>
    </row>
    <row r="80" spans="1:35" ht="18" customHeight="1">
      <c r="A80" s="17">
        <v>75</v>
      </c>
      <c r="B80" s="50" t="s">
        <v>53</v>
      </c>
      <c r="C80" s="52" t="s">
        <v>121</v>
      </c>
      <c r="D80" s="46"/>
      <c r="E80" s="47"/>
      <c r="F80" s="46"/>
      <c r="G80" s="47"/>
      <c r="H80" s="46"/>
      <c r="I80" s="47"/>
      <c r="J80" s="46"/>
      <c r="K80" s="47"/>
      <c r="L80" s="46"/>
      <c r="M80" s="47"/>
      <c r="N80" s="46"/>
      <c r="O80" s="47"/>
      <c r="P80" s="46"/>
      <c r="Q80" s="47"/>
      <c r="R80" s="46"/>
      <c r="S80" s="47"/>
      <c r="T80" s="46"/>
      <c r="U80" s="47"/>
      <c r="V80" s="46"/>
      <c r="W80" s="47"/>
      <c r="X80" s="46">
        <v>29</v>
      </c>
      <c r="Y80" s="47">
        <f>(X80*1000)/63</f>
        <v>460.3174603174603</v>
      </c>
      <c r="Z80" s="46"/>
      <c r="AA80" s="47"/>
      <c r="AB80" s="46"/>
      <c r="AC80" s="47"/>
      <c r="AD80" s="48"/>
      <c r="AE80" s="47"/>
      <c r="AF80" s="46"/>
      <c r="AG80" s="47"/>
      <c r="AH80" s="49">
        <v>1</v>
      </c>
      <c r="AI80" s="47">
        <f t="shared" si="2"/>
        <v>460.3174603174603</v>
      </c>
    </row>
    <row r="81" spans="1:35" ht="18" customHeight="1">
      <c r="A81" s="17">
        <v>76</v>
      </c>
      <c r="B81" s="50" t="s">
        <v>32</v>
      </c>
      <c r="C81" s="52" t="s">
        <v>121</v>
      </c>
      <c r="D81" s="46"/>
      <c r="E81" s="47"/>
      <c r="F81" s="46"/>
      <c r="G81" s="47"/>
      <c r="H81" s="46"/>
      <c r="I81" s="47"/>
      <c r="J81" s="46"/>
      <c r="K81" s="47"/>
      <c r="L81" s="46"/>
      <c r="M81" s="47"/>
      <c r="N81" s="46"/>
      <c r="O81" s="47"/>
      <c r="P81" s="46"/>
      <c r="Q81" s="47"/>
      <c r="R81" s="46"/>
      <c r="S81" s="47"/>
      <c r="T81" s="46"/>
      <c r="U81" s="47"/>
      <c r="V81" s="46"/>
      <c r="W81" s="47"/>
      <c r="X81" s="46"/>
      <c r="Y81" s="47"/>
      <c r="Z81" s="46"/>
      <c r="AA81" s="47"/>
      <c r="AB81" s="46"/>
      <c r="AC81" s="47"/>
      <c r="AD81" s="48"/>
      <c r="AE81" s="47"/>
      <c r="AF81" s="46"/>
      <c r="AG81" s="47"/>
      <c r="AH81" s="49"/>
      <c r="AI81" s="47">
        <f t="shared" si="2"/>
        <v>0</v>
      </c>
    </row>
    <row r="82" spans="1:35" ht="18" customHeight="1">
      <c r="A82" s="17">
        <v>77</v>
      </c>
      <c r="B82" s="50" t="s">
        <v>248</v>
      </c>
      <c r="C82" s="51" t="s">
        <v>125</v>
      </c>
      <c r="D82" s="46"/>
      <c r="E82" s="47"/>
      <c r="F82" s="46"/>
      <c r="G82" s="47"/>
      <c r="H82" s="46"/>
      <c r="I82" s="47"/>
      <c r="J82" s="46"/>
      <c r="K82" s="47"/>
      <c r="L82" s="46"/>
      <c r="M82" s="47"/>
      <c r="N82" s="46"/>
      <c r="O82" s="47"/>
      <c r="P82" s="46"/>
      <c r="Q82" s="47"/>
      <c r="R82" s="46"/>
      <c r="S82" s="47"/>
      <c r="T82" s="46"/>
      <c r="U82" s="47"/>
      <c r="V82" s="46"/>
      <c r="W82" s="47"/>
      <c r="X82" s="46"/>
      <c r="Y82" s="49"/>
      <c r="Z82" s="46"/>
      <c r="AA82" s="47"/>
      <c r="AB82" s="46"/>
      <c r="AC82" s="47"/>
      <c r="AD82" s="48"/>
      <c r="AE82" s="47"/>
      <c r="AF82" s="46"/>
      <c r="AG82" s="47"/>
      <c r="AH82" s="49"/>
      <c r="AI82" s="47">
        <f t="shared" si="2"/>
        <v>0</v>
      </c>
    </row>
    <row r="83" spans="1:35" ht="18" customHeight="1">
      <c r="A83" s="17">
        <v>78</v>
      </c>
      <c r="B83" s="55" t="s">
        <v>62</v>
      </c>
      <c r="C83" s="51" t="s">
        <v>121</v>
      </c>
      <c r="D83" s="46"/>
      <c r="E83" s="47"/>
      <c r="F83" s="46"/>
      <c r="G83" s="47"/>
      <c r="H83" s="46"/>
      <c r="I83" s="47"/>
      <c r="J83" s="46"/>
      <c r="K83" s="49"/>
      <c r="L83" s="46"/>
      <c r="M83" s="47"/>
      <c r="N83" s="46"/>
      <c r="O83" s="47"/>
      <c r="P83" s="46"/>
      <c r="Q83" s="47"/>
      <c r="R83" s="46"/>
      <c r="S83" s="47"/>
      <c r="T83" s="46"/>
      <c r="U83" s="47"/>
      <c r="V83" s="46"/>
      <c r="W83" s="47"/>
      <c r="X83" s="46"/>
      <c r="Y83" s="47"/>
      <c r="Z83" s="46"/>
      <c r="AA83" s="47"/>
      <c r="AB83" s="46"/>
      <c r="AC83" s="47"/>
      <c r="AD83" s="48"/>
      <c r="AE83" s="47"/>
      <c r="AF83" s="46"/>
      <c r="AG83" s="47"/>
      <c r="AH83" s="49"/>
      <c r="AI83" s="47">
        <f t="shared" si="2"/>
        <v>0</v>
      </c>
    </row>
    <row r="84" spans="1:35" ht="18" customHeight="1">
      <c r="A84" s="17">
        <v>79</v>
      </c>
      <c r="B84" s="50" t="s">
        <v>249</v>
      </c>
      <c r="C84" s="52" t="s">
        <v>125</v>
      </c>
      <c r="D84" s="46"/>
      <c r="E84" s="47"/>
      <c r="F84" s="46"/>
      <c r="G84" s="47"/>
      <c r="H84" s="46"/>
      <c r="I84" s="47"/>
      <c r="J84" s="46"/>
      <c r="K84" s="47"/>
      <c r="L84" s="46"/>
      <c r="M84" s="47"/>
      <c r="N84" s="46"/>
      <c r="O84" s="47"/>
      <c r="P84" s="46"/>
      <c r="Q84" s="47"/>
      <c r="R84" s="46"/>
      <c r="S84" s="47"/>
      <c r="T84" s="46"/>
      <c r="U84" s="47"/>
      <c r="V84" s="46"/>
      <c r="W84" s="47"/>
      <c r="X84" s="46"/>
      <c r="Y84" s="47"/>
      <c r="Z84" s="46"/>
      <c r="AA84" s="47"/>
      <c r="AB84" s="46"/>
      <c r="AC84" s="47"/>
      <c r="AD84" s="48"/>
      <c r="AE84" s="47"/>
      <c r="AF84" s="46"/>
      <c r="AG84" s="47"/>
      <c r="AH84" s="49"/>
      <c r="AI84" s="47">
        <f t="shared" si="2"/>
        <v>0</v>
      </c>
    </row>
    <row r="85" spans="1:35" ht="18" customHeight="1">
      <c r="A85" s="17">
        <v>80</v>
      </c>
      <c r="B85" s="45" t="s">
        <v>250</v>
      </c>
      <c r="C85" s="51" t="s">
        <v>123</v>
      </c>
      <c r="D85" s="46"/>
      <c r="E85" s="47"/>
      <c r="F85" s="46"/>
      <c r="G85" s="47"/>
      <c r="H85" s="46"/>
      <c r="I85" s="47"/>
      <c r="J85" s="46"/>
      <c r="K85" s="47"/>
      <c r="L85" s="46"/>
      <c r="M85" s="47"/>
      <c r="N85" s="46"/>
      <c r="O85" s="47"/>
      <c r="P85" s="46"/>
      <c r="Q85" s="47"/>
      <c r="R85" s="46"/>
      <c r="S85" s="47"/>
      <c r="T85" s="46"/>
      <c r="U85" s="47"/>
      <c r="V85" s="46"/>
      <c r="W85" s="47"/>
      <c r="X85" s="46"/>
      <c r="Y85" s="47"/>
      <c r="Z85" s="46"/>
      <c r="AA85" s="47"/>
      <c r="AB85" s="46"/>
      <c r="AC85" s="47"/>
      <c r="AD85" s="48"/>
      <c r="AE85" s="47"/>
      <c r="AF85" s="46"/>
      <c r="AG85" s="47"/>
      <c r="AH85" s="49"/>
      <c r="AI85" s="47">
        <f t="shared" si="2"/>
        <v>0</v>
      </c>
    </row>
    <row r="86" spans="1:35" ht="18" customHeight="1">
      <c r="A86" s="17">
        <v>81</v>
      </c>
      <c r="B86" s="45" t="s">
        <v>251</v>
      </c>
      <c r="C86" s="52" t="s">
        <v>125</v>
      </c>
      <c r="D86" s="46"/>
      <c r="E86" s="47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6"/>
      <c r="S86" s="47"/>
      <c r="T86" s="46"/>
      <c r="U86" s="47"/>
      <c r="V86" s="46"/>
      <c r="W86" s="47"/>
      <c r="X86" s="46"/>
      <c r="Y86" s="47"/>
      <c r="Z86" s="46"/>
      <c r="AA86" s="47"/>
      <c r="AB86" s="46"/>
      <c r="AC86" s="47"/>
      <c r="AD86" s="48"/>
      <c r="AE86" s="47"/>
      <c r="AF86" s="46"/>
      <c r="AG86" s="47"/>
      <c r="AH86" s="49"/>
      <c r="AI86" s="47">
        <f t="shared" si="2"/>
        <v>0</v>
      </c>
    </row>
    <row r="87" spans="1:35" ht="18" customHeight="1">
      <c r="A87" s="17">
        <v>82</v>
      </c>
      <c r="B87" s="50" t="s">
        <v>179</v>
      </c>
      <c r="C87" s="51" t="s">
        <v>127</v>
      </c>
      <c r="D87" s="46"/>
      <c r="E87" s="47"/>
      <c r="F87" s="46"/>
      <c r="G87" s="47"/>
      <c r="H87" s="54"/>
      <c r="I87" s="47"/>
      <c r="J87" s="46"/>
      <c r="K87" s="47"/>
      <c r="L87" s="46"/>
      <c r="M87" s="47"/>
      <c r="N87" s="46"/>
      <c r="O87" s="47"/>
      <c r="P87" s="46"/>
      <c r="Q87" s="47"/>
      <c r="R87" s="46"/>
      <c r="S87" s="47"/>
      <c r="T87" s="46"/>
      <c r="U87" s="47"/>
      <c r="V87" s="46"/>
      <c r="W87" s="47"/>
      <c r="X87" s="46"/>
      <c r="Y87" s="47"/>
      <c r="Z87" s="46"/>
      <c r="AA87" s="47"/>
      <c r="AB87" s="46"/>
      <c r="AC87" s="47"/>
      <c r="AD87" s="48"/>
      <c r="AE87" s="47"/>
      <c r="AF87" s="46"/>
      <c r="AG87" s="47"/>
      <c r="AH87" s="49"/>
      <c r="AI87" s="47">
        <f t="shared" si="2"/>
        <v>0</v>
      </c>
    </row>
    <row r="88" spans="1:35" ht="18" customHeight="1">
      <c r="A88" s="17">
        <v>83</v>
      </c>
      <c r="B88" s="45" t="s">
        <v>156</v>
      </c>
      <c r="C88" s="24" t="s">
        <v>123</v>
      </c>
      <c r="D88" s="46"/>
      <c r="E88" s="47"/>
      <c r="F88" s="46"/>
      <c r="G88" s="47"/>
      <c r="H88" s="46"/>
      <c r="I88" s="46"/>
      <c r="J88" s="46"/>
      <c r="K88" s="49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7"/>
      <c r="X88" s="46"/>
      <c r="Y88" s="49"/>
      <c r="Z88" s="46"/>
      <c r="AA88" s="47"/>
      <c r="AB88" s="46"/>
      <c r="AC88" s="47"/>
      <c r="AD88" s="48"/>
      <c r="AE88" s="47"/>
      <c r="AF88" s="46"/>
      <c r="AG88" s="49"/>
      <c r="AH88" s="49"/>
      <c r="AI88" s="47">
        <f t="shared" si="2"/>
        <v>0</v>
      </c>
    </row>
    <row r="89" spans="1:35" ht="18" customHeight="1">
      <c r="A89" s="17">
        <v>84</v>
      </c>
      <c r="B89" s="53" t="s">
        <v>147</v>
      </c>
      <c r="C89" s="52" t="s">
        <v>125</v>
      </c>
      <c r="D89" s="46"/>
      <c r="E89" s="47"/>
      <c r="F89" s="46"/>
      <c r="G89" s="47"/>
      <c r="H89" s="46"/>
      <c r="I89" s="46"/>
      <c r="J89" s="46"/>
      <c r="K89" s="49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7"/>
      <c r="X89" s="46"/>
      <c r="Y89" s="47"/>
      <c r="Z89" s="46"/>
      <c r="AA89" s="47"/>
      <c r="AB89" s="46"/>
      <c r="AC89" s="47"/>
      <c r="AD89" s="48"/>
      <c r="AE89" s="47"/>
      <c r="AF89" s="46"/>
      <c r="AG89" s="47"/>
      <c r="AH89" s="49"/>
      <c r="AI89" s="47">
        <f t="shared" si="2"/>
        <v>0</v>
      </c>
    </row>
    <row r="90" spans="1:35" ht="18" customHeight="1">
      <c r="A90" s="17">
        <v>85</v>
      </c>
      <c r="B90" s="53" t="s">
        <v>252</v>
      </c>
      <c r="C90" s="52" t="s">
        <v>125</v>
      </c>
      <c r="D90" s="46"/>
      <c r="E90" s="47"/>
      <c r="F90" s="46"/>
      <c r="G90" s="47"/>
      <c r="H90" s="46"/>
      <c r="I90" s="47"/>
      <c r="J90" s="46"/>
      <c r="K90" s="47"/>
      <c r="L90" s="46"/>
      <c r="M90" s="47"/>
      <c r="N90" s="46"/>
      <c r="O90" s="47"/>
      <c r="P90" s="46"/>
      <c r="Q90" s="47"/>
      <c r="R90" s="46"/>
      <c r="S90" s="47"/>
      <c r="T90" s="46"/>
      <c r="U90" s="47"/>
      <c r="V90" s="46"/>
      <c r="W90" s="47"/>
      <c r="X90" s="46"/>
      <c r="Y90" s="47"/>
      <c r="Z90" s="46"/>
      <c r="AA90" s="47"/>
      <c r="AB90" s="46"/>
      <c r="AC90" s="47"/>
      <c r="AD90" s="48"/>
      <c r="AE90" s="47"/>
      <c r="AF90" s="46"/>
      <c r="AG90" s="47"/>
      <c r="AH90" s="49"/>
      <c r="AI90" s="47">
        <f t="shared" si="2"/>
        <v>0</v>
      </c>
    </row>
    <row r="91" spans="1:35" ht="18" customHeight="1">
      <c r="A91" s="17">
        <v>86</v>
      </c>
      <c r="B91" s="53" t="s">
        <v>253</v>
      </c>
      <c r="C91" s="52" t="s">
        <v>125</v>
      </c>
      <c r="D91" s="46"/>
      <c r="E91" s="47"/>
      <c r="F91" s="46"/>
      <c r="G91" s="47"/>
      <c r="H91" s="46"/>
      <c r="I91" s="47"/>
      <c r="J91" s="46"/>
      <c r="K91" s="47"/>
      <c r="L91" s="46"/>
      <c r="M91" s="47"/>
      <c r="N91" s="46"/>
      <c r="O91" s="47"/>
      <c r="P91" s="46"/>
      <c r="Q91" s="47"/>
      <c r="R91" s="46"/>
      <c r="S91" s="47"/>
      <c r="T91" s="46"/>
      <c r="U91" s="47"/>
      <c r="V91" s="46"/>
      <c r="W91" s="47"/>
      <c r="X91" s="46"/>
      <c r="Y91" s="47"/>
      <c r="Z91" s="46"/>
      <c r="AA91" s="47"/>
      <c r="AB91" s="46"/>
      <c r="AC91" s="47"/>
      <c r="AD91" s="48"/>
      <c r="AE91" s="47"/>
      <c r="AF91" s="46"/>
      <c r="AG91" s="47"/>
      <c r="AH91" s="56"/>
      <c r="AI91" s="47">
        <f t="shared" si="2"/>
        <v>0</v>
      </c>
    </row>
    <row r="92" spans="1:35" ht="18" customHeight="1">
      <c r="A92" s="17">
        <v>87</v>
      </c>
      <c r="B92" s="50" t="s">
        <v>35</v>
      </c>
      <c r="C92" s="52" t="s">
        <v>121</v>
      </c>
      <c r="D92" s="46"/>
      <c r="E92" s="47"/>
      <c r="F92" s="46"/>
      <c r="G92" s="47"/>
      <c r="H92" s="57"/>
      <c r="I92" s="47"/>
      <c r="J92" s="46"/>
      <c r="K92" s="47"/>
      <c r="L92" s="46"/>
      <c r="M92" s="47"/>
      <c r="N92" s="46"/>
      <c r="O92" s="47"/>
      <c r="P92" s="46"/>
      <c r="Q92" s="47"/>
      <c r="R92" s="46"/>
      <c r="S92" s="47"/>
      <c r="T92" s="46"/>
      <c r="U92" s="47"/>
      <c r="V92" s="46"/>
      <c r="W92" s="47"/>
      <c r="X92" s="46"/>
      <c r="Y92" s="47"/>
      <c r="Z92" s="46"/>
      <c r="AA92" s="47"/>
      <c r="AB92" s="46"/>
      <c r="AC92" s="47"/>
      <c r="AD92" s="48"/>
      <c r="AE92" s="47"/>
      <c r="AF92" s="46"/>
      <c r="AG92" s="47"/>
      <c r="AH92" s="49"/>
      <c r="AI92" s="47">
        <f t="shared" si="2"/>
        <v>0</v>
      </c>
    </row>
    <row r="93" spans="1:35" ht="18" customHeight="1">
      <c r="A93" s="17">
        <v>88</v>
      </c>
      <c r="B93" s="50" t="s">
        <v>254</v>
      </c>
      <c r="C93" s="52" t="s">
        <v>125</v>
      </c>
      <c r="D93" s="46"/>
      <c r="E93" s="47"/>
      <c r="F93" s="46"/>
      <c r="G93" s="47"/>
      <c r="H93" s="46"/>
      <c r="I93" s="46"/>
      <c r="J93" s="46"/>
      <c r="K93" s="47"/>
      <c r="L93" s="46"/>
      <c r="M93" s="47"/>
      <c r="N93" s="46"/>
      <c r="O93" s="47"/>
      <c r="P93" s="46"/>
      <c r="Q93" s="47"/>
      <c r="R93" s="46"/>
      <c r="S93" s="47"/>
      <c r="T93" s="46"/>
      <c r="U93" s="47"/>
      <c r="V93" s="46"/>
      <c r="W93" s="47"/>
      <c r="X93" s="46"/>
      <c r="Y93" s="47"/>
      <c r="Z93" s="46"/>
      <c r="AA93" s="47"/>
      <c r="AB93" s="46"/>
      <c r="AC93" s="47"/>
      <c r="AD93" s="48"/>
      <c r="AE93" s="47"/>
      <c r="AF93" s="46"/>
      <c r="AG93" s="47"/>
      <c r="AH93" s="49"/>
      <c r="AI93" s="47">
        <f t="shared" si="2"/>
        <v>0</v>
      </c>
    </row>
    <row r="94" spans="1:35" ht="18" customHeight="1">
      <c r="A94" s="17">
        <v>89</v>
      </c>
      <c r="B94" s="50" t="s">
        <v>98</v>
      </c>
      <c r="C94" s="52" t="s">
        <v>121</v>
      </c>
      <c r="D94" s="46"/>
      <c r="E94" s="47"/>
      <c r="F94" s="46"/>
      <c r="G94" s="47"/>
      <c r="H94" s="46"/>
      <c r="I94" s="47"/>
      <c r="J94" s="46"/>
      <c r="K94" s="47"/>
      <c r="L94" s="46"/>
      <c r="M94" s="47"/>
      <c r="N94" s="46"/>
      <c r="O94" s="47"/>
      <c r="P94" s="46"/>
      <c r="Q94" s="47"/>
      <c r="R94" s="46"/>
      <c r="S94" s="47"/>
      <c r="T94" s="46"/>
      <c r="U94" s="47"/>
      <c r="V94" s="46"/>
      <c r="W94" s="47"/>
      <c r="X94" s="46"/>
      <c r="Y94" s="47"/>
      <c r="Z94" s="46"/>
      <c r="AA94" s="47"/>
      <c r="AB94" s="46"/>
      <c r="AC94" s="47"/>
      <c r="AD94" s="48"/>
      <c r="AE94" s="47"/>
      <c r="AF94" s="46"/>
      <c r="AG94" s="47"/>
      <c r="AH94" s="49"/>
      <c r="AI94" s="47">
        <f t="shared" si="2"/>
        <v>0</v>
      </c>
    </row>
    <row r="95" spans="1:35" ht="18" customHeight="1">
      <c r="A95" s="17">
        <v>90</v>
      </c>
      <c r="B95" s="50" t="s">
        <v>39</v>
      </c>
      <c r="C95" s="52" t="s">
        <v>121</v>
      </c>
      <c r="D95" s="46"/>
      <c r="E95" s="47"/>
      <c r="F95" s="46"/>
      <c r="G95" s="47"/>
      <c r="H95" s="46"/>
      <c r="I95" s="46"/>
      <c r="J95" s="46"/>
      <c r="K95" s="47"/>
      <c r="L95" s="46"/>
      <c r="M95" s="47"/>
      <c r="N95" s="46"/>
      <c r="O95" s="47"/>
      <c r="P95" s="46"/>
      <c r="Q95" s="47"/>
      <c r="R95" s="46"/>
      <c r="S95" s="47"/>
      <c r="T95" s="46"/>
      <c r="U95" s="47"/>
      <c r="V95" s="46"/>
      <c r="W95" s="47"/>
      <c r="X95" s="46"/>
      <c r="Y95" s="47"/>
      <c r="Z95" s="46"/>
      <c r="AA95" s="47"/>
      <c r="AB95" s="46"/>
      <c r="AC95" s="47"/>
      <c r="AD95" s="48"/>
      <c r="AE95" s="47"/>
      <c r="AF95" s="46"/>
      <c r="AG95" s="47"/>
      <c r="AH95" s="49"/>
      <c r="AI95" s="47">
        <f t="shared" si="2"/>
        <v>0</v>
      </c>
    </row>
    <row r="96" spans="1:35" ht="18" customHeight="1">
      <c r="A96" s="17">
        <v>91</v>
      </c>
      <c r="B96" s="50" t="s">
        <v>144</v>
      </c>
      <c r="C96" s="52" t="s">
        <v>125</v>
      </c>
      <c r="D96" s="46"/>
      <c r="E96" s="47"/>
      <c r="F96" s="46"/>
      <c r="G96" s="47"/>
      <c r="H96" s="46"/>
      <c r="I96" s="46"/>
      <c r="J96" s="46"/>
      <c r="K96" s="47"/>
      <c r="L96" s="46"/>
      <c r="M96" s="47"/>
      <c r="N96" s="46"/>
      <c r="O96" s="47"/>
      <c r="P96" s="46"/>
      <c r="Q96" s="47"/>
      <c r="R96" s="46"/>
      <c r="S96" s="47"/>
      <c r="T96" s="46"/>
      <c r="U96" s="47"/>
      <c r="V96" s="46"/>
      <c r="W96" s="47"/>
      <c r="X96" s="46"/>
      <c r="Y96" s="47"/>
      <c r="Z96" s="46"/>
      <c r="AA96" s="47"/>
      <c r="AB96" s="46"/>
      <c r="AC96" s="47"/>
      <c r="AD96" s="48"/>
      <c r="AE96" s="47"/>
      <c r="AF96" s="46"/>
      <c r="AG96" s="47"/>
      <c r="AH96" s="49"/>
      <c r="AI96" s="47">
        <f t="shared" si="2"/>
        <v>0</v>
      </c>
    </row>
    <row r="97" spans="1:35" ht="18" customHeight="1">
      <c r="A97" s="17">
        <v>92</v>
      </c>
      <c r="B97" s="50" t="s">
        <v>50</v>
      </c>
      <c r="C97" s="51" t="s">
        <v>121</v>
      </c>
      <c r="D97" s="46"/>
      <c r="E97" s="47"/>
      <c r="F97" s="46"/>
      <c r="G97" s="47"/>
      <c r="H97" s="46"/>
      <c r="I97" s="46"/>
      <c r="J97" s="46"/>
      <c r="K97" s="47"/>
      <c r="L97" s="46"/>
      <c r="M97" s="47"/>
      <c r="N97" s="46"/>
      <c r="O97" s="47"/>
      <c r="P97" s="46"/>
      <c r="Q97" s="47"/>
      <c r="R97" s="46"/>
      <c r="S97" s="47"/>
      <c r="T97" s="46"/>
      <c r="U97" s="47"/>
      <c r="V97" s="46"/>
      <c r="W97" s="47"/>
      <c r="X97" s="46"/>
      <c r="Y97" s="47"/>
      <c r="Z97" s="46"/>
      <c r="AA97" s="47"/>
      <c r="AB97" s="46"/>
      <c r="AC97" s="47"/>
      <c r="AD97" s="48"/>
      <c r="AE97" s="47"/>
      <c r="AF97" s="46"/>
      <c r="AG97" s="47"/>
      <c r="AH97" s="49"/>
      <c r="AI97" s="47">
        <f t="shared" si="2"/>
        <v>0</v>
      </c>
    </row>
    <row r="98" spans="1:35" ht="18" customHeight="1">
      <c r="A98" s="17">
        <v>93</v>
      </c>
      <c r="B98" s="50" t="s">
        <v>99</v>
      </c>
      <c r="C98" s="52" t="s">
        <v>121</v>
      </c>
      <c r="D98" s="46"/>
      <c r="E98" s="47"/>
      <c r="F98" s="46"/>
      <c r="G98" s="47"/>
      <c r="H98" s="46"/>
      <c r="I98" s="46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46"/>
      <c r="W98" s="47"/>
      <c r="X98" s="46"/>
      <c r="Y98" s="47"/>
      <c r="Z98" s="46"/>
      <c r="AA98" s="47"/>
      <c r="AB98" s="46"/>
      <c r="AC98" s="47"/>
      <c r="AD98" s="48"/>
      <c r="AE98" s="47"/>
      <c r="AF98" s="46"/>
      <c r="AG98" s="47"/>
      <c r="AH98" s="49"/>
      <c r="AI98" s="47">
        <f t="shared" si="2"/>
        <v>0</v>
      </c>
    </row>
    <row r="99" spans="1:35" ht="18" customHeight="1">
      <c r="A99" s="17">
        <v>94</v>
      </c>
      <c r="B99" s="45" t="s">
        <v>106</v>
      </c>
      <c r="C99" s="51" t="s">
        <v>121</v>
      </c>
      <c r="D99" s="46"/>
      <c r="E99" s="47"/>
      <c r="F99" s="46"/>
      <c r="G99" s="47"/>
      <c r="H99" s="46"/>
      <c r="I99" s="46"/>
      <c r="J99" s="46"/>
      <c r="K99" s="47"/>
      <c r="L99" s="46"/>
      <c r="M99" s="47"/>
      <c r="N99" s="46"/>
      <c r="O99" s="47"/>
      <c r="P99" s="46"/>
      <c r="Q99" s="47"/>
      <c r="R99" s="46"/>
      <c r="S99" s="47"/>
      <c r="T99" s="46"/>
      <c r="U99" s="47"/>
      <c r="V99" s="46"/>
      <c r="W99" s="47"/>
      <c r="X99" s="46"/>
      <c r="Y99" s="47"/>
      <c r="Z99" s="46"/>
      <c r="AA99" s="47"/>
      <c r="AB99" s="46"/>
      <c r="AC99" s="47"/>
      <c r="AD99" s="48"/>
      <c r="AE99" s="47"/>
      <c r="AF99" s="46"/>
      <c r="AG99" s="49"/>
      <c r="AH99" s="49"/>
      <c r="AI99" s="47">
        <f t="shared" si="2"/>
        <v>0</v>
      </c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</sheetData>
  <sheetProtection/>
  <mergeCells count="46">
    <mergeCell ref="J3:K3"/>
    <mergeCell ref="L3:M3"/>
    <mergeCell ref="N3:O3"/>
    <mergeCell ref="P3:Q3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  <mergeCell ref="Z3:AA3"/>
    <mergeCell ref="AB3:AC3"/>
    <mergeCell ref="AD3:AE3"/>
    <mergeCell ref="AF3:AG3"/>
    <mergeCell ref="R3:S3"/>
    <mergeCell ref="T3:U3"/>
    <mergeCell ref="V3:W3"/>
    <mergeCell ref="X3:Y3"/>
    <mergeCell ref="AD4:AE4"/>
    <mergeCell ref="AF4:AG4"/>
    <mergeCell ref="R4:S4"/>
    <mergeCell ref="T4:U4"/>
    <mergeCell ref="V4:W4"/>
    <mergeCell ref="X4:Y4"/>
    <mergeCell ref="Z4:AA4"/>
    <mergeCell ref="AB4:AC4"/>
    <mergeCell ref="J5:K5"/>
    <mergeCell ref="L5:M5"/>
    <mergeCell ref="N5:O5"/>
    <mergeCell ref="P5:Q5"/>
    <mergeCell ref="J4:K4"/>
    <mergeCell ref="L4:M4"/>
    <mergeCell ref="N4:O4"/>
    <mergeCell ref="P4:Q4"/>
    <mergeCell ref="Z5:AA5"/>
    <mergeCell ref="AB5:AC5"/>
    <mergeCell ref="AD5:AE5"/>
    <mergeCell ref="AF5:AG5"/>
    <mergeCell ref="R5:S5"/>
    <mergeCell ref="T5:U5"/>
    <mergeCell ref="V5:W5"/>
    <mergeCell ref="X5:Y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F6" sqref="F6:G86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386</v>
      </c>
      <c r="G4" s="116"/>
      <c r="H4" s="115" t="s">
        <v>389</v>
      </c>
      <c r="I4" s="117"/>
      <c r="J4" s="115" t="s">
        <v>389</v>
      </c>
      <c r="K4" s="116"/>
      <c r="L4" s="115" t="s">
        <v>389</v>
      </c>
      <c r="M4" s="116"/>
      <c r="N4" s="115" t="s">
        <v>389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139</v>
      </c>
      <c r="C6" s="52" t="s">
        <v>123</v>
      </c>
      <c r="D6" s="97">
        <v>1</v>
      </c>
      <c r="E6" s="98">
        <f aca="true" t="shared" si="0" ref="E6:E26">(D6*1000)/77</f>
        <v>12.987012987012987</v>
      </c>
      <c r="F6" s="97"/>
      <c r="G6" s="98"/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1</v>
      </c>
      <c r="AE6" s="98">
        <f aca="true" t="shared" si="1" ref="AE6:AE37">E6+G6+I6+K6+M6+O6+Q6+S6+U6+W6+Y6+AA6+AC6</f>
        <v>12.987012987012987</v>
      </c>
      <c r="AF6" s="16"/>
    </row>
    <row r="7" spans="1:32" s="15" customFormat="1" ht="18" customHeight="1">
      <c r="A7" s="17">
        <v>2</v>
      </c>
      <c r="B7" s="50" t="s">
        <v>135</v>
      </c>
      <c r="C7" s="51" t="s">
        <v>127</v>
      </c>
      <c r="D7" s="97">
        <v>4</v>
      </c>
      <c r="E7" s="98">
        <f t="shared" si="0"/>
        <v>51.94805194805195</v>
      </c>
      <c r="F7" s="97"/>
      <c r="G7" s="98"/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1</v>
      </c>
      <c r="AE7" s="98">
        <f t="shared" si="1"/>
        <v>51.94805194805195</v>
      </c>
      <c r="AF7" s="16"/>
    </row>
    <row r="8" spans="1:32" ht="18" customHeight="1">
      <c r="A8" s="17">
        <v>3</v>
      </c>
      <c r="B8" s="50" t="s">
        <v>393</v>
      </c>
      <c r="C8" s="24" t="s">
        <v>127</v>
      </c>
      <c r="D8" s="97">
        <v>6</v>
      </c>
      <c r="E8" s="98">
        <f t="shared" si="0"/>
        <v>77.92207792207792</v>
      </c>
      <c r="F8" s="97"/>
      <c r="G8" s="98"/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1</v>
      </c>
      <c r="AE8" s="98">
        <f t="shared" si="1"/>
        <v>77.92207792207792</v>
      </c>
      <c r="AF8" s="2"/>
    </row>
    <row r="9" spans="1:32" ht="18" customHeight="1">
      <c r="A9" s="17">
        <v>4</v>
      </c>
      <c r="B9" s="50" t="s">
        <v>50</v>
      </c>
      <c r="C9" s="52" t="s">
        <v>121</v>
      </c>
      <c r="D9" s="97">
        <v>7</v>
      </c>
      <c r="E9" s="98">
        <f t="shared" si="0"/>
        <v>90.9090909090909</v>
      </c>
      <c r="F9" s="97"/>
      <c r="G9" s="98"/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1</v>
      </c>
      <c r="AE9" s="98">
        <f t="shared" si="1"/>
        <v>90.9090909090909</v>
      </c>
      <c r="AF9" s="2"/>
    </row>
    <row r="10" spans="1:32" ht="18" customHeight="1">
      <c r="A10" s="17">
        <v>5</v>
      </c>
      <c r="B10" s="45" t="s">
        <v>137</v>
      </c>
      <c r="C10" s="51" t="s">
        <v>123</v>
      </c>
      <c r="D10" s="97">
        <v>8</v>
      </c>
      <c r="E10" s="98">
        <f t="shared" si="0"/>
        <v>103.8961038961039</v>
      </c>
      <c r="F10" s="97"/>
      <c r="G10" s="98"/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1</v>
      </c>
      <c r="AE10" s="98">
        <f t="shared" si="1"/>
        <v>103.8961038961039</v>
      </c>
      <c r="AF10" s="2"/>
    </row>
    <row r="11" spans="1:32" ht="18" customHeight="1">
      <c r="A11" s="17">
        <v>6</v>
      </c>
      <c r="B11" s="50" t="s">
        <v>19</v>
      </c>
      <c r="C11" s="51" t="s">
        <v>121</v>
      </c>
      <c r="D11" s="97">
        <v>9</v>
      </c>
      <c r="E11" s="98">
        <f t="shared" si="0"/>
        <v>116.88311688311688</v>
      </c>
      <c r="F11" s="97"/>
      <c r="G11" s="98"/>
      <c r="H11" s="97"/>
      <c r="I11" s="98"/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1</v>
      </c>
      <c r="AE11" s="98">
        <f t="shared" si="1"/>
        <v>116.88311688311688</v>
      </c>
      <c r="AF11" s="2"/>
    </row>
    <row r="12" spans="1:32" s="15" customFormat="1" ht="18" customHeight="1">
      <c r="A12" s="17">
        <v>7</v>
      </c>
      <c r="B12" s="50" t="s">
        <v>16</v>
      </c>
      <c r="C12" s="51" t="s">
        <v>121</v>
      </c>
      <c r="D12" s="97">
        <v>12</v>
      </c>
      <c r="E12" s="98">
        <f t="shared" si="0"/>
        <v>155.84415584415584</v>
      </c>
      <c r="F12" s="97"/>
      <c r="G12" s="98"/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1</v>
      </c>
      <c r="AE12" s="98">
        <f t="shared" si="1"/>
        <v>155.84415584415584</v>
      </c>
      <c r="AF12" s="16"/>
    </row>
    <row r="13" spans="1:32" s="15" customFormat="1" ht="18" customHeight="1">
      <c r="A13" s="17">
        <v>8</v>
      </c>
      <c r="B13" s="50" t="s">
        <v>122</v>
      </c>
      <c r="C13" s="52" t="s">
        <v>123</v>
      </c>
      <c r="D13" s="97">
        <v>13</v>
      </c>
      <c r="E13" s="98">
        <f t="shared" si="0"/>
        <v>168.83116883116884</v>
      </c>
      <c r="F13" s="97"/>
      <c r="G13" s="98"/>
      <c r="H13" s="97"/>
      <c r="I13" s="98"/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1</v>
      </c>
      <c r="AE13" s="98">
        <f t="shared" si="1"/>
        <v>168.83116883116884</v>
      </c>
      <c r="AF13" s="16"/>
    </row>
    <row r="14" spans="1:32" ht="18" customHeight="1">
      <c r="A14" s="17">
        <v>9</v>
      </c>
      <c r="B14" s="45" t="s">
        <v>18</v>
      </c>
      <c r="C14" s="51" t="s">
        <v>121</v>
      </c>
      <c r="D14" s="97">
        <v>14</v>
      </c>
      <c r="E14" s="98">
        <f t="shared" si="0"/>
        <v>181.8181818181818</v>
      </c>
      <c r="F14" s="100"/>
      <c r="G14" s="98"/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1</v>
      </c>
      <c r="AE14" s="98">
        <f t="shared" si="1"/>
        <v>181.8181818181818</v>
      </c>
      <c r="AF14" s="2"/>
    </row>
    <row r="15" spans="1:32" ht="18" customHeight="1">
      <c r="A15" s="17">
        <v>10</v>
      </c>
      <c r="B15" s="50" t="s">
        <v>32</v>
      </c>
      <c r="C15" s="52" t="s">
        <v>121</v>
      </c>
      <c r="D15" s="97">
        <v>16</v>
      </c>
      <c r="E15" s="98">
        <f t="shared" si="0"/>
        <v>207.7922077922078</v>
      </c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1</v>
      </c>
      <c r="AE15" s="98">
        <f t="shared" si="1"/>
        <v>207.7922077922078</v>
      </c>
      <c r="AF15" s="2"/>
    </row>
    <row r="16" spans="1:32" s="15" customFormat="1" ht="18" customHeight="1">
      <c r="A16" s="17">
        <v>11</v>
      </c>
      <c r="B16" s="50" t="s">
        <v>388</v>
      </c>
      <c r="C16" s="19" t="s">
        <v>121</v>
      </c>
      <c r="D16" s="97">
        <v>18</v>
      </c>
      <c r="E16" s="98">
        <f t="shared" si="0"/>
        <v>233.76623376623377</v>
      </c>
      <c r="F16" s="97"/>
      <c r="G16" s="98"/>
      <c r="H16" s="101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1</v>
      </c>
      <c r="AE16" s="98">
        <f t="shared" si="1"/>
        <v>233.76623376623377</v>
      </c>
      <c r="AF16" s="16"/>
    </row>
    <row r="17" spans="1:32" ht="18" customHeight="1">
      <c r="A17" s="17">
        <v>12</v>
      </c>
      <c r="B17" s="50" t="s">
        <v>87</v>
      </c>
      <c r="C17" s="51" t="s">
        <v>121</v>
      </c>
      <c r="D17" s="97">
        <v>19</v>
      </c>
      <c r="E17" s="98">
        <f t="shared" si="0"/>
        <v>246.75324675324674</v>
      </c>
      <c r="F17" s="97"/>
      <c r="G17" s="98"/>
      <c r="H17" s="101"/>
      <c r="I17" s="98"/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1</v>
      </c>
      <c r="AE17" s="98">
        <f t="shared" si="1"/>
        <v>246.75324675324674</v>
      </c>
      <c r="AF17" s="2"/>
    </row>
    <row r="18" spans="1:32" ht="18" customHeight="1">
      <c r="A18" s="17">
        <v>13</v>
      </c>
      <c r="B18" s="50" t="s">
        <v>138</v>
      </c>
      <c r="C18" s="52" t="s">
        <v>127</v>
      </c>
      <c r="D18" s="97">
        <v>20</v>
      </c>
      <c r="E18" s="98">
        <f t="shared" si="0"/>
        <v>259.7402597402597</v>
      </c>
      <c r="F18" s="97"/>
      <c r="G18" s="98"/>
      <c r="H18" s="101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1</v>
      </c>
      <c r="AE18" s="98">
        <f t="shared" si="1"/>
        <v>259.7402597402597</v>
      </c>
      <c r="AF18" s="2"/>
    </row>
    <row r="19" spans="1:32" ht="18" customHeight="1">
      <c r="A19" s="17">
        <v>14</v>
      </c>
      <c r="B19" s="50" t="s">
        <v>45</v>
      </c>
      <c r="C19" s="52" t="s">
        <v>121</v>
      </c>
      <c r="D19" s="97">
        <v>23</v>
      </c>
      <c r="E19" s="98">
        <f t="shared" si="0"/>
        <v>298.7012987012987</v>
      </c>
      <c r="F19" s="97"/>
      <c r="G19" s="98"/>
      <c r="H19" s="101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1</v>
      </c>
      <c r="AE19" s="98">
        <f t="shared" si="1"/>
        <v>298.7012987012987</v>
      </c>
      <c r="AF19" s="2"/>
    </row>
    <row r="20" spans="1:32" ht="18" customHeight="1">
      <c r="A20" s="17">
        <v>15</v>
      </c>
      <c r="B20" s="45" t="s">
        <v>31</v>
      </c>
      <c r="C20" s="52" t="s">
        <v>121</v>
      </c>
      <c r="D20" s="97">
        <v>24</v>
      </c>
      <c r="E20" s="98">
        <f t="shared" si="0"/>
        <v>311.68831168831167</v>
      </c>
      <c r="F20" s="97"/>
      <c r="G20" s="98"/>
      <c r="H20" s="97"/>
      <c r="I20" s="98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1</v>
      </c>
      <c r="AE20" s="98">
        <f t="shared" si="1"/>
        <v>311.68831168831167</v>
      </c>
      <c r="AF20" s="2"/>
    </row>
    <row r="21" spans="1:32" s="15" customFormat="1" ht="18" customHeight="1">
      <c r="A21" s="17">
        <v>16</v>
      </c>
      <c r="B21" s="45" t="s">
        <v>140</v>
      </c>
      <c r="C21" s="52" t="s">
        <v>127</v>
      </c>
      <c r="D21" s="97">
        <v>25</v>
      </c>
      <c r="E21" s="98">
        <f t="shared" si="0"/>
        <v>324.6753246753247</v>
      </c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1</v>
      </c>
      <c r="AE21" s="98">
        <f t="shared" si="1"/>
        <v>324.6753246753247</v>
      </c>
      <c r="AF21" s="16"/>
    </row>
    <row r="22" spans="1:32" s="15" customFormat="1" ht="18" customHeight="1">
      <c r="A22" s="17">
        <v>17</v>
      </c>
      <c r="B22" s="50" t="s">
        <v>47</v>
      </c>
      <c r="C22" s="52" t="s">
        <v>121</v>
      </c>
      <c r="D22" s="97">
        <v>28</v>
      </c>
      <c r="E22" s="98">
        <f t="shared" si="0"/>
        <v>363.6363636363636</v>
      </c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1</v>
      </c>
      <c r="AE22" s="98">
        <f t="shared" si="1"/>
        <v>363.6363636363636</v>
      </c>
      <c r="AF22" s="16"/>
    </row>
    <row r="23" spans="1:32" ht="18" customHeight="1">
      <c r="A23" s="17">
        <v>18</v>
      </c>
      <c r="B23" s="50" t="s">
        <v>17</v>
      </c>
      <c r="C23" s="24" t="s">
        <v>121</v>
      </c>
      <c r="D23" s="97">
        <v>29</v>
      </c>
      <c r="E23" s="98">
        <f t="shared" si="0"/>
        <v>376.6233766233766</v>
      </c>
      <c r="F23" s="97"/>
      <c r="G23" s="98"/>
      <c r="H23" s="97"/>
      <c r="I23" s="97"/>
      <c r="J23" s="97"/>
      <c r="K23" s="100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1</v>
      </c>
      <c r="AE23" s="98">
        <f t="shared" si="1"/>
        <v>376.6233766233766</v>
      </c>
      <c r="AF23" s="2"/>
    </row>
    <row r="24" spans="1:32" ht="18" customHeight="1">
      <c r="A24" s="17">
        <v>19</v>
      </c>
      <c r="B24" s="50" t="s">
        <v>28</v>
      </c>
      <c r="C24" s="51" t="s">
        <v>121</v>
      </c>
      <c r="D24" s="97">
        <v>31</v>
      </c>
      <c r="E24" s="98">
        <f t="shared" si="0"/>
        <v>402.5974025974026</v>
      </c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1</v>
      </c>
      <c r="AE24" s="98">
        <f t="shared" si="1"/>
        <v>402.5974025974026</v>
      </c>
      <c r="AF24" s="2"/>
    </row>
    <row r="25" spans="1:32" ht="18" customHeight="1">
      <c r="A25" s="17">
        <v>20</v>
      </c>
      <c r="B25" s="53" t="s">
        <v>153</v>
      </c>
      <c r="C25" s="52" t="s">
        <v>127</v>
      </c>
      <c r="D25" s="97">
        <v>35</v>
      </c>
      <c r="E25" s="98">
        <f t="shared" si="0"/>
        <v>454.54545454545456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1</v>
      </c>
      <c r="AE25" s="98">
        <f t="shared" si="1"/>
        <v>454.54545454545456</v>
      </c>
      <c r="AF25" s="2"/>
    </row>
    <row r="26" spans="1:32" ht="18" customHeight="1">
      <c r="A26" s="17">
        <v>21</v>
      </c>
      <c r="B26" s="50" t="s">
        <v>22</v>
      </c>
      <c r="C26" s="52" t="s">
        <v>121</v>
      </c>
      <c r="D26" s="97">
        <v>38</v>
      </c>
      <c r="E26" s="98">
        <f t="shared" si="0"/>
        <v>493.5064935064935</v>
      </c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1</v>
      </c>
      <c r="AE26" s="98">
        <f t="shared" si="1"/>
        <v>493.5064935064935</v>
      </c>
      <c r="AF26" s="2"/>
    </row>
    <row r="27" spans="1:32" s="15" customFormat="1" ht="18" customHeight="1">
      <c r="A27" s="17">
        <v>22</v>
      </c>
      <c r="B27" s="50" t="s">
        <v>92</v>
      </c>
      <c r="C27" s="19" t="s">
        <v>121</v>
      </c>
      <c r="D27" s="97"/>
      <c r="E27" s="98"/>
      <c r="F27" s="97"/>
      <c r="G27" s="98"/>
      <c r="H27" s="97"/>
      <c r="I27" s="97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/>
      <c r="AE27" s="98" t="e">
        <f>E27+G27+#REF!+K27+M27+O27+Q27+S27+U27+W27+Y27+AA27+AC27</f>
        <v>#REF!</v>
      </c>
      <c r="AF27" s="16"/>
    </row>
    <row r="28" spans="1:32" s="15" customFormat="1" ht="18" customHeight="1">
      <c r="A28" s="17">
        <v>23</v>
      </c>
      <c r="B28" s="50" t="s">
        <v>387</v>
      </c>
      <c r="C28" s="52" t="s">
        <v>121</v>
      </c>
      <c r="D28" s="97"/>
      <c r="E28" s="98"/>
      <c r="F28" s="97"/>
      <c r="G28" s="98"/>
      <c r="H28" s="97"/>
      <c r="I28" s="98"/>
      <c r="J28" s="97"/>
      <c r="K28" s="98"/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/>
      <c r="AE28" s="98">
        <f t="shared" si="1"/>
        <v>0</v>
      </c>
      <c r="AF28" s="16"/>
    </row>
    <row r="29" spans="1:31" ht="18" customHeight="1">
      <c r="A29" s="17">
        <v>24</v>
      </c>
      <c r="B29" s="95" t="s">
        <v>23</v>
      </c>
      <c r="C29" s="51" t="s">
        <v>121</v>
      </c>
      <c r="D29" s="97"/>
      <c r="E29" s="98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/>
      <c r="AE29" s="98">
        <f t="shared" si="1"/>
        <v>0</v>
      </c>
    </row>
    <row r="30" spans="1:31" ht="18" customHeight="1">
      <c r="A30" s="17">
        <v>25</v>
      </c>
      <c r="B30" s="50" t="s">
        <v>90</v>
      </c>
      <c r="C30" s="52" t="s">
        <v>121</v>
      </c>
      <c r="D30" s="97"/>
      <c r="E30" s="98"/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/>
      <c r="AE30" s="98">
        <f t="shared" si="1"/>
        <v>0</v>
      </c>
    </row>
    <row r="31" spans="1:31" ht="18" customHeight="1">
      <c r="A31" s="17">
        <v>26</v>
      </c>
      <c r="B31" s="45" t="s">
        <v>46</v>
      </c>
      <c r="C31" s="51" t="s">
        <v>121</v>
      </c>
      <c r="D31" s="97"/>
      <c r="E31" s="98"/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/>
      <c r="AE31" s="98">
        <f t="shared" si="1"/>
        <v>0</v>
      </c>
    </row>
    <row r="32" spans="1:31" ht="18" customHeight="1">
      <c r="A32" s="17">
        <v>27</v>
      </c>
      <c r="B32" s="50" t="s">
        <v>15</v>
      </c>
      <c r="C32" s="52" t="s">
        <v>121</v>
      </c>
      <c r="D32" s="97"/>
      <c r="E32" s="98"/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/>
      <c r="AE32" s="98">
        <f t="shared" si="1"/>
        <v>0</v>
      </c>
    </row>
    <row r="33" spans="1:31" s="15" customFormat="1" ht="18" customHeight="1">
      <c r="A33" s="17">
        <v>28</v>
      </c>
      <c r="B33" s="50" t="s">
        <v>96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/>
      <c r="AE33" s="98">
        <f t="shared" si="1"/>
        <v>0</v>
      </c>
    </row>
    <row r="34" spans="1:31" s="15" customFormat="1" ht="18" customHeight="1">
      <c r="A34" s="17">
        <v>29</v>
      </c>
      <c r="B34" s="50" t="s">
        <v>131</v>
      </c>
      <c r="C34" s="51" t="s">
        <v>127</v>
      </c>
      <c r="D34" s="97"/>
      <c r="E34" s="98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/>
      <c r="AE34" s="98">
        <f t="shared" si="1"/>
        <v>0</v>
      </c>
    </row>
    <row r="35" spans="1:31" s="15" customFormat="1" ht="18" customHeight="1">
      <c r="A35" s="17">
        <v>30</v>
      </c>
      <c r="B35" s="50" t="s">
        <v>26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/>
      <c r="AE35" s="98">
        <f t="shared" si="1"/>
        <v>0</v>
      </c>
    </row>
    <row r="36" spans="1:31" s="15" customFormat="1" ht="18" customHeight="1">
      <c r="A36" s="17">
        <v>31</v>
      </c>
      <c r="B36" s="45" t="s">
        <v>136</v>
      </c>
      <c r="C36" s="24" t="s">
        <v>125</v>
      </c>
      <c r="D36" s="97"/>
      <c r="E36" s="98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/>
      <c r="AE36" s="98">
        <f t="shared" si="1"/>
        <v>0</v>
      </c>
    </row>
    <row r="37" spans="1:31" s="15" customFormat="1" ht="18" customHeight="1">
      <c r="A37" s="17">
        <v>32</v>
      </c>
      <c r="B37" s="50" t="s">
        <v>242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/>
      <c r="AE37" s="98">
        <f t="shared" si="1"/>
        <v>0</v>
      </c>
    </row>
    <row r="38" spans="1:31" s="15" customFormat="1" ht="18" customHeight="1">
      <c r="A38" s="17">
        <v>33</v>
      </c>
      <c r="B38" s="50" t="s">
        <v>129</v>
      </c>
      <c r="C38" s="52" t="s">
        <v>127</v>
      </c>
      <c r="D38" s="97"/>
      <c r="E38" s="98"/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/>
      <c r="AE38" s="98">
        <f aca="true" t="shared" si="2" ref="AE38:AE69">E38+G38+I38+K38+M38+O38+Q38+S38+U38+W38+Y38+AA38+AC38</f>
        <v>0</v>
      </c>
    </row>
    <row r="39" spans="1:31" s="15" customFormat="1" ht="18" customHeight="1">
      <c r="A39" s="17">
        <v>34</v>
      </c>
      <c r="B39" s="94" t="s">
        <v>384</v>
      </c>
      <c r="C39" s="51" t="s">
        <v>125</v>
      </c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/>
      <c r="AE39" s="98">
        <f t="shared" si="2"/>
        <v>0</v>
      </c>
    </row>
    <row r="40" spans="1:31" s="15" customFormat="1" ht="18" customHeight="1">
      <c r="A40" s="17">
        <v>35</v>
      </c>
      <c r="B40" s="50" t="s">
        <v>133</v>
      </c>
      <c r="C40" s="51" t="s">
        <v>125</v>
      </c>
      <c r="D40" s="97"/>
      <c r="E40" s="98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/>
      <c r="AE40" s="98">
        <f t="shared" si="2"/>
        <v>0</v>
      </c>
    </row>
    <row r="41" spans="1:31" s="15" customFormat="1" ht="18" customHeight="1">
      <c r="A41" s="17">
        <v>36</v>
      </c>
      <c r="B41" s="50" t="s">
        <v>40</v>
      </c>
      <c r="C41" s="51" t="s">
        <v>121</v>
      </c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/>
      <c r="AE41" s="98">
        <f t="shared" si="2"/>
        <v>0</v>
      </c>
    </row>
    <row r="42" spans="1:31" s="15" customFormat="1" ht="18" customHeight="1">
      <c r="A42" s="17">
        <v>37</v>
      </c>
      <c r="B42" s="45" t="s">
        <v>391</v>
      </c>
      <c r="C42" s="51" t="s">
        <v>123</v>
      </c>
      <c r="D42" s="97"/>
      <c r="E42" s="98"/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/>
      <c r="AE42" s="98">
        <f t="shared" si="2"/>
        <v>0</v>
      </c>
    </row>
    <row r="43" spans="1:31" s="15" customFormat="1" ht="18" customHeight="1">
      <c r="A43" s="17">
        <v>38</v>
      </c>
      <c r="B43" s="53" t="s">
        <v>86</v>
      </c>
      <c r="C43" s="52" t="s">
        <v>121</v>
      </c>
      <c r="D43" s="97"/>
      <c r="E43" s="98"/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/>
      <c r="AE43" s="98">
        <f t="shared" si="2"/>
        <v>0</v>
      </c>
    </row>
    <row r="44" spans="1:31" s="15" customFormat="1" ht="18" customHeight="1">
      <c r="A44" s="17">
        <v>39</v>
      </c>
      <c r="B44" s="45" t="s">
        <v>36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/>
      <c r="AE44" s="98">
        <f t="shared" si="2"/>
        <v>0</v>
      </c>
    </row>
    <row r="45" spans="1:31" s="15" customFormat="1" ht="18" customHeight="1">
      <c r="A45" s="17">
        <v>40</v>
      </c>
      <c r="B45" s="50" t="s">
        <v>49</v>
      </c>
      <c r="C45" s="51" t="s">
        <v>121</v>
      </c>
      <c r="D45" s="97"/>
      <c r="E45" s="98"/>
      <c r="F45" s="97"/>
      <c r="G45" s="98"/>
      <c r="H45" s="97"/>
      <c r="I45" s="97"/>
      <c r="J45" s="97"/>
      <c r="K45" s="100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/>
      <c r="AE45" s="98">
        <f t="shared" si="2"/>
        <v>0</v>
      </c>
    </row>
    <row r="46" spans="1:31" s="15" customFormat="1" ht="18" customHeight="1">
      <c r="A46" s="17">
        <v>41</v>
      </c>
      <c r="B46" s="50" t="s">
        <v>61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/>
      <c r="AE46" s="98">
        <f t="shared" si="2"/>
        <v>0</v>
      </c>
    </row>
    <row r="47" spans="1:31" s="15" customFormat="1" ht="18" customHeight="1">
      <c r="A47" s="17">
        <v>42</v>
      </c>
      <c r="B47" s="50" t="s">
        <v>156</v>
      </c>
      <c r="C47" s="52" t="s">
        <v>123</v>
      </c>
      <c r="D47" s="97"/>
      <c r="E47" s="98"/>
      <c r="F47" s="97"/>
      <c r="G47" s="100"/>
      <c r="H47" s="97"/>
      <c r="I47" s="97"/>
      <c r="J47" s="97"/>
      <c r="K47" s="100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/>
      <c r="AE47" s="98">
        <f t="shared" si="2"/>
        <v>0</v>
      </c>
    </row>
    <row r="48" spans="1:31" s="15" customFormat="1" ht="18" customHeight="1">
      <c r="A48" s="17">
        <v>43</v>
      </c>
      <c r="B48" s="55" t="s">
        <v>397</v>
      </c>
      <c r="C48" s="51" t="s">
        <v>121</v>
      </c>
      <c r="D48" s="97"/>
      <c r="E48" s="98"/>
      <c r="G48" s="98"/>
      <c r="H48" s="97"/>
      <c r="I48" s="98"/>
      <c r="J48" s="97"/>
      <c r="K48" s="100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/>
      <c r="AE48" s="98">
        <f t="shared" si="2"/>
        <v>0</v>
      </c>
    </row>
    <row r="49" spans="1:31" s="15" customFormat="1" ht="18" customHeight="1">
      <c r="A49" s="17">
        <v>44</v>
      </c>
      <c r="B49" s="45" t="s">
        <v>91</v>
      </c>
      <c r="C49" s="52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/>
      <c r="AE49" s="98">
        <f t="shared" si="2"/>
        <v>0</v>
      </c>
    </row>
    <row r="50" spans="1:31" s="15" customFormat="1" ht="18" customHeight="1">
      <c r="A50" s="17">
        <v>45</v>
      </c>
      <c r="B50" s="50" t="s">
        <v>130</v>
      </c>
      <c r="C50" s="52" t="s">
        <v>125</v>
      </c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/>
      <c r="AE50" s="98">
        <f t="shared" si="2"/>
        <v>0</v>
      </c>
    </row>
    <row r="51" spans="1:31" s="15" customFormat="1" ht="18" customHeight="1">
      <c r="A51" s="17">
        <v>46</v>
      </c>
      <c r="B51" s="50" t="s">
        <v>395</v>
      </c>
      <c r="C51" s="19" t="s">
        <v>127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/>
      <c r="AE51" s="98">
        <f t="shared" si="2"/>
        <v>0</v>
      </c>
    </row>
    <row r="52" spans="1:31" s="15" customFormat="1" ht="18" customHeight="1">
      <c r="A52" s="17">
        <v>47</v>
      </c>
      <c r="B52" s="50" t="s">
        <v>52</v>
      </c>
      <c r="C52" s="52" t="s">
        <v>121</v>
      </c>
      <c r="D52" s="97"/>
      <c r="E52" s="98"/>
      <c r="F52" s="97"/>
      <c r="G52" s="98"/>
      <c r="H52" s="97"/>
      <c r="I52" s="97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/>
      <c r="AE52" s="98">
        <f t="shared" si="2"/>
        <v>0</v>
      </c>
    </row>
    <row r="53" spans="1:31" s="15" customFormat="1" ht="18" customHeight="1">
      <c r="A53" s="17">
        <v>48</v>
      </c>
      <c r="B53" s="50" t="s">
        <v>25</v>
      </c>
      <c r="C53" s="51" t="s">
        <v>121</v>
      </c>
      <c r="D53" s="97"/>
      <c r="E53" s="98"/>
      <c r="F53" s="97"/>
      <c r="G53" s="100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/>
      <c r="AE53" s="98">
        <f t="shared" si="2"/>
        <v>0</v>
      </c>
    </row>
    <row r="54" spans="1:32" s="15" customFormat="1" ht="18" customHeight="1">
      <c r="A54" s="17">
        <v>49</v>
      </c>
      <c r="B54" s="50" t="s">
        <v>132</v>
      </c>
      <c r="C54" s="51" t="s">
        <v>123</v>
      </c>
      <c r="D54" s="97"/>
      <c r="E54" s="98"/>
      <c r="F54" s="97"/>
      <c r="G54" s="98"/>
      <c r="H54" s="97"/>
      <c r="I54" s="97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/>
      <c r="AE54" s="98">
        <f t="shared" si="2"/>
        <v>0</v>
      </c>
      <c r="AF54"/>
    </row>
    <row r="55" spans="1:32" s="15" customFormat="1" ht="18" customHeight="1">
      <c r="A55" s="17">
        <v>50</v>
      </c>
      <c r="B55" s="50" t="s">
        <v>157</v>
      </c>
      <c r="C55" s="52" t="s">
        <v>123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2"/>
        <v>0</v>
      </c>
      <c r="AF55"/>
    </row>
    <row r="56" spans="1:31" ht="18" customHeight="1">
      <c r="A56" s="17">
        <v>51</v>
      </c>
      <c r="B56" s="45" t="s">
        <v>298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2"/>
        <v>0</v>
      </c>
    </row>
    <row r="57" spans="1:31" ht="18" customHeight="1">
      <c r="A57" s="17">
        <v>52</v>
      </c>
      <c r="B57" s="50" t="s">
        <v>94</v>
      </c>
      <c r="C57" s="51" t="s">
        <v>121</v>
      </c>
      <c r="D57" s="97"/>
      <c r="E57" s="98"/>
      <c r="F57" s="100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2"/>
        <v>0</v>
      </c>
    </row>
    <row r="58" spans="1:31" ht="18" customHeight="1">
      <c r="A58" s="17">
        <v>53</v>
      </c>
      <c r="B58" s="50" t="s">
        <v>394</v>
      </c>
      <c r="C58" s="52" t="s">
        <v>127</v>
      </c>
      <c r="D58" s="97"/>
      <c r="E58" s="98"/>
      <c r="F58" s="97"/>
      <c r="G58" s="98"/>
      <c r="H58" s="97"/>
      <c r="I58" s="97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2"/>
        <v>0</v>
      </c>
    </row>
    <row r="59" spans="1:31" ht="18" customHeight="1">
      <c r="A59" s="17">
        <v>54</v>
      </c>
      <c r="B59" s="50" t="s">
        <v>178</v>
      </c>
      <c r="C59" s="51" t="s">
        <v>121</v>
      </c>
      <c r="D59" s="97"/>
      <c r="E59" s="98"/>
      <c r="F59" s="100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2"/>
        <v>0</v>
      </c>
    </row>
    <row r="60" spans="1:31" ht="18" customHeight="1">
      <c r="A60" s="17">
        <v>55</v>
      </c>
      <c r="B60" s="45" t="s">
        <v>124</v>
      </c>
      <c r="C60" s="52" t="s">
        <v>125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2"/>
        <v>0</v>
      </c>
    </row>
    <row r="61" spans="1:31" ht="18" customHeight="1">
      <c r="A61" s="17">
        <v>56</v>
      </c>
      <c r="B61" s="53" t="s">
        <v>385</v>
      </c>
      <c r="C61" s="52" t="s">
        <v>125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2"/>
        <v>0</v>
      </c>
    </row>
    <row r="62" spans="1:31" ht="18" customHeight="1">
      <c r="A62" s="17">
        <v>57</v>
      </c>
      <c r="B62" s="95" t="s">
        <v>33</v>
      </c>
      <c r="C62" s="51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2"/>
        <v>0</v>
      </c>
    </row>
    <row r="63" spans="1:31" ht="18" customHeight="1">
      <c r="A63" s="17">
        <v>58</v>
      </c>
      <c r="B63" s="53" t="s">
        <v>89</v>
      </c>
      <c r="C63" s="52" t="s">
        <v>121</v>
      </c>
      <c r="D63" s="97"/>
      <c r="E63" s="98"/>
      <c r="F63" s="97"/>
      <c r="G63" s="98"/>
      <c r="H63" s="97"/>
      <c r="I63" s="97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2"/>
        <v>0</v>
      </c>
    </row>
    <row r="64" spans="1:31" ht="18" customHeight="1">
      <c r="A64" s="17">
        <v>59</v>
      </c>
      <c r="B64" s="50" t="s">
        <v>48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2"/>
        <v>0</v>
      </c>
    </row>
    <row r="65" spans="1:31" ht="18" customHeight="1">
      <c r="A65" s="17">
        <v>60</v>
      </c>
      <c r="B65" s="50" t="s">
        <v>44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2"/>
        <v>0</v>
      </c>
    </row>
    <row r="66" spans="1:31" ht="18" customHeight="1">
      <c r="A66" s="17">
        <v>61</v>
      </c>
      <c r="B66" s="50" t="s">
        <v>35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2"/>
        <v>0</v>
      </c>
    </row>
    <row r="67" spans="1:31" ht="18" customHeight="1">
      <c r="A67" s="17">
        <v>62</v>
      </c>
      <c r="B67" s="95" t="s">
        <v>24</v>
      </c>
      <c r="C67" s="52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2"/>
        <v>0</v>
      </c>
    </row>
    <row r="68" spans="1:31" ht="18" customHeight="1">
      <c r="A68" s="17">
        <v>63</v>
      </c>
      <c r="B68" s="45" t="s">
        <v>142</v>
      </c>
      <c r="C68" s="51" t="s">
        <v>123</v>
      </c>
      <c r="D68" s="97"/>
      <c r="E68" s="98"/>
      <c r="F68" s="97"/>
      <c r="G68" s="98"/>
      <c r="H68" s="97"/>
      <c r="I68" s="97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0" t="s">
        <v>237</v>
      </c>
      <c r="C69" s="52" t="s">
        <v>123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45" t="s">
        <v>176</v>
      </c>
      <c r="C70" s="51" t="s">
        <v>127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95" t="s">
        <v>39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50" t="s">
        <v>302</v>
      </c>
      <c r="C72" s="24" t="s">
        <v>123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50" t="s">
        <v>396</v>
      </c>
      <c r="C73" s="52" t="s">
        <v>127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96" t="s">
        <v>67</v>
      </c>
      <c r="C74" s="52" t="s">
        <v>121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50" t="s">
        <v>93</v>
      </c>
      <c r="C75" s="52" t="s">
        <v>121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50" t="s">
        <v>27</v>
      </c>
      <c r="C76" s="51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100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50" t="s">
        <v>392</v>
      </c>
      <c r="C77" s="51" t="s">
        <v>123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50" t="s">
        <v>38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50" t="s">
        <v>174</v>
      </c>
      <c r="C79" s="51" t="s">
        <v>125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45" t="s">
        <v>152</v>
      </c>
      <c r="C80" s="24" t="s">
        <v>123</v>
      </c>
      <c r="D80" s="97"/>
      <c r="E80" s="98"/>
      <c r="F80" s="97"/>
      <c r="G80" s="100"/>
      <c r="H80" s="97"/>
      <c r="I80" s="97"/>
      <c r="J80" s="97"/>
      <c r="K80" s="100"/>
      <c r="L80" s="97"/>
      <c r="M80" s="98"/>
      <c r="N80" s="97"/>
      <c r="O80" s="98"/>
      <c r="P80" s="97"/>
      <c r="Q80" s="98"/>
      <c r="R80" s="97"/>
      <c r="S80" s="98"/>
      <c r="T80" s="97"/>
      <c r="U80" s="100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3" t="s">
        <v>13</v>
      </c>
      <c r="C81" s="52" t="s">
        <v>121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5" t="s">
        <v>99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190</v>
      </c>
      <c r="C83" s="51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34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R5:S5"/>
    <mergeCell ref="T5:U5"/>
    <mergeCell ref="V5:W5"/>
    <mergeCell ref="X5:Y5"/>
    <mergeCell ref="Z4:AA4"/>
    <mergeCell ref="AB4:AC4"/>
    <mergeCell ref="Z5:AA5"/>
    <mergeCell ref="AB5:AC5"/>
    <mergeCell ref="N4:O4"/>
    <mergeCell ref="P4:Q4"/>
    <mergeCell ref="V3:W3"/>
    <mergeCell ref="X3:Y3"/>
    <mergeCell ref="V4:W4"/>
    <mergeCell ref="X4:Y4"/>
    <mergeCell ref="R4:S4"/>
    <mergeCell ref="T4:U4"/>
    <mergeCell ref="J3:K3"/>
    <mergeCell ref="L3:M3"/>
    <mergeCell ref="N3:O3"/>
    <mergeCell ref="P3:Q3"/>
    <mergeCell ref="R3:S3"/>
    <mergeCell ref="T3:U3"/>
    <mergeCell ref="J4:K4"/>
    <mergeCell ref="L4:M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2">
      <selection activeCell="L28" sqref="L28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386</v>
      </c>
      <c r="I4" s="117"/>
      <c r="J4" s="115" t="s">
        <v>389</v>
      </c>
      <c r="K4" s="116"/>
      <c r="L4" s="115" t="s">
        <v>389</v>
      </c>
      <c r="M4" s="116"/>
      <c r="N4" s="115" t="s">
        <v>389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393</v>
      </c>
      <c r="C6" s="24" t="s">
        <v>127</v>
      </c>
      <c r="D6" s="97">
        <v>6</v>
      </c>
      <c r="E6" s="98">
        <f aca="true" t="shared" si="0" ref="E6:E13">(D6*1000)/77</f>
        <v>77.92207792207792</v>
      </c>
      <c r="F6" s="97">
        <v>9</v>
      </c>
      <c r="G6" s="98">
        <f aca="true" t="shared" si="1" ref="G6:G12">(F6*1000)/79</f>
        <v>113.92405063291139</v>
      </c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2</v>
      </c>
      <c r="AE6" s="98">
        <f aca="true" t="shared" si="2" ref="AE6:AE37">E6+G6+I6+K6+M6+O6+Q6+S6+U6+W6+Y6+AA6+AC6</f>
        <v>191.84612855498932</v>
      </c>
      <c r="AF6" s="16"/>
    </row>
    <row r="7" spans="1:32" s="15" customFormat="1" ht="18" customHeight="1">
      <c r="A7" s="17">
        <v>2</v>
      </c>
      <c r="B7" s="50" t="s">
        <v>135</v>
      </c>
      <c r="C7" s="51" t="s">
        <v>127</v>
      </c>
      <c r="D7" s="97">
        <v>4</v>
      </c>
      <c r="E7" s="98">
        <f t="shared" si="0"/>
        <v>51.94805194805195</v>
      </c>
      <c r="F7" s="97">
        <v>14</v>
      </c>
      <c r="G7" s="98">
        <f t="shared" si="1"/>
        <v>177.21518987341773</v>
      </c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2</v>
      </c>
      <c r="AE7" s="98">
        <f t="shared" si="2"/>
        <v>229.16324182146968</v>
      </c>
      <c r="AF7" s="16"/>
    </row>
    <row r="8" spans="1:32" ht="18" customHeight="1">
      <c r="A8" s="17">
        <v>3</v>
      </c>
      <c r="B8" s="50" t="s">
        <v>122</v>
      </c>
      <c r="C8" s="52" t="s">
        <v>123</v>
      </c>
      <c r="D8" s="97">
        <v>13</v>
      </c>
      <c r="E8" s="98">
        <f t="shared" si="0"/>
        <v>168.83116883116884</v>
      </c>
      <c r="F8" s="97">
        <v>7</v>
      </c>
      <c r="G8" s="98">
        <f t="shared" si="1"/>
        <v>88.60759493670886</v>
      </c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2</v>
      </c>
      <c r="AE8" s="98">
        <f t="shared" si="2"/>
        <v>257.43876376787773</v>
      </c>
      <c r="AF8" s="2"/>
    </row>
    <row r="9" spans="1:32" ht="18" customHeight="1">
      <c r="A9" s="17">
        <v>4</v>
      </c>
      <c r="B9" s="50" t="s">
        <v>19</v>
      </c>
      <c r="C9" s="51" t="s">
        <v>121</v>
      </c>
      <c r="D9" s="97">
        <v>9</v>
      </c>
      <c r="E9" s="98">
        <f t="shared" si="0"/>
        <v>116.88311688311688</v>
      </c>
      <c r="F9" s="97">
        <v>23</v>
      </c>
      <c r="G9" s="98">
        <f t="shared" si="1"/>
        <v>291.1392405063291</v>
      </c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2</v>
      </c>
      <c r="AE9" s="98">
        <f t="shared" si="2"/>
        <v>408.022357389446</v>
      </c>
      <c r="AF9" s="2"/>
    </row>
    <row r="10" spans="1:32" ht="18" customHeight="1">
      <c r="A10" s="17">
        <v>5</v>
      </c>
      <c r="B10" s="45" t="s">
        <v>137</v>
      </c>
      <c r="C10" s="51" t="s">
        <v>123</v>
      </c>
      <c r="D10" s="97">
        <v>8</v>
      </c>
      <c r="E10" s="98">
        <f t="shared" si="0"/>
        <v>103.8961038961039</v>
      </c>
      <c r="F10" s="97">
        <v>27</v>
      </c>
      <c r="G10" s="98">
        <f t="shared" si="1"/>
        <v>341.7721518987342</v>
      </c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2</v>
      </c>
      <c r="AE10" s="98">
        <f t="shared" si="2"/>
        <v>445.6682557948381</v>
      </c>
      <c r="AF10" s="2"/>
    </row>
    <row r="11" spans="1:32" ht="18" customHeight="1">
      <c r="A11" s="17">
        <v>6</v>
      </c>
      <c r="B11" s="50" t="s">
        <v>45</v>
      </c>
      <c r="C11" s="52" t="s">
        <v>121</v>
      </c>
      <c r="D11" s="97">
        <v>23</v>
      </c>
      <c r="E11" s="98">
        <f t="shared" si="0"/>
        <v>298.7012987012987</v>
      </c>
      <c r="F11" s="97">
        <v>24</v>
      </c>
      <c r="G11" s="98">
        <f t="shared" si="1"/>
        <v>303.7974683544304</v>
      </c>
      <c r="H11" s="97"/>
      <c r="I11" s="98"/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2</v>
      </c>
      <c r="AE11" s="98">
        <f t="shared" si="2"/>
        <v>602.4987670557291</v>
      </c>
      <c r="AF11" s="2"/>
    </row>
    <row r="12" spans="1:32" s="15" customFormat="1" ht="18" customHeight="1">
      <c r="A12" s="17">
        <v>7</v>
      </c>
      <c r="B12" s="50" t="s">
        <v>16</v>
      </c>
      <c r="C12" s="51" t="s">
        <v>121</v>
      </c>
      <c r="D12" s="97">
        <v>12</v>
      </c>
      <c r="E12" s="98">
        <f t="shared" si="0"/>
        <v>155.84415584415584</v>
      </c>
      <c r="F12" s="97">
        <v>36</v>
      </c>
      <c r="G12" s="98">
        <f t="shared" si="1"/>
        <v>455.69620253164555</v>
      </c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2</v>
      </c>
      <c r="AE12" s="98">
        <f t="shared" si="2"/>
        <v>611.5403583758014</v>
      </c>
      <c r="AF12" s="16"/>
    </row>
    <row r="13" spans="1:32" s="15" customFormat="1" ht="18" customHeight="1">
      <c r="A13" s="17">
        <v>8</v>
      </c>
      <c r="B13" s="50" t="s">
        <v>139</v>
      </c>
      <c r="C13" s="52" t="s">
        <v>123</v>
      </c>
      <c r="D13" s="97">
        <v>1</v>
      </c>
      <c r="E13" s="98">
        <f t="shared" si="0"/>
        <v>12.987012987012987</v>
      </c>
      <c r="F13" s="97"/>
      <c r="G13" s="98"/>
      <c r="H13" s="97"/>
      <c r="I13" s="98"/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1</v>
      </c>
      <c r="AE13" s="98">
        <f t="shared" si="2"/>
        <v>12.987012987012987</v>
      </c>
      <c r="AF13" s="16"/>
    </row>
    <row r="14" spans="1:32" ht="18" customHeight="1">
      <c r="A14" s="17">
        <v>9</v>
      </c>
      <c r="B14" s="50" t="s">
        <v>129</v>
      </c>
      <c r="C14" s="52" t="s">
        <v>127</v>
      </c>
      <c r="D14" s="97"/>
      <c r="E14" s="98"/>
      <c r="F14" s="97">
        <v>2</v>
      </c>
      <c r="G14" s="98">
        <f>(F14*1000)/79</f>
        <v>25.31645569620253</v>
      </c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1</v>
      </c>
      <c r="AE14" s="98">
        <f t="shared" si="2"/>
        <v>25.31645569620253</v>
      </c>
      <c r="AF14" s="2"/>
    </row>
    <row r="15" spans="1:32" ht="18" customHeight="1">
      <c r="A15" s="17">
        <v>10</v>
      </c>
      <c r="B15" s="50" t="s">
        <v>27</v>
      </c>
      <c r="C15" s="51" t="s">
        <v>121</v>
      </c>
      <c r="D15" s="97"/>
      <c r="E15" s="98"/>
      <c r="F15" s="97">
        <v>3</v>
      </c>
      <c r="G15" s="98">
        <f>(F15*1000)/79</f>
        <v>37.9746835443038</v>
      </c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100"/>
      <c r="Z15" s="97"/>
      <c r="AA15" s="98"/>
      <c r="AB15" s="99"/>
      <c r="AC15" s="98"/>
      <c r="AD15" s="100">
        <v>1</v>
      </c>
      <c r="AE15" s="98">
        <f t="shared" si="2"/>
        <v>37.9746835443038</v>
      </c>
      <c r="AF15" s="2"/>
    </row>
    <row r="16" spans="1:32" s="15" customFormat="1" ht="18" customHeight="1">
      <c r="A16" s="17">
        <v>11</v>
      </c>
      <c r="B16" s="45" t="s">
        <v>124</v>
      </c>
      <c r="C16" s="52" t="s">
        <v>125</v>
      </c>
      <c r="D16" s="97"/>
      <c r="E16" s="98"/>
      <c r="F16" s="97">
        <v>4</v>
      </c>
      <c r="G16" s="98">
        <f>(F16*1000)/79</f>
        <v>50.63291139240506</v>
      </c>
      <c r="H16" s="101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1</v>
      </c>
      <c r="AE16" s="98">
        <f t="shared" si="2"/>
        <v>50.63291139240506</v>
      </c>
      <c r="AF16" s="16"/>
    </row>
    <row r="17" spans="1:32" ht="18" customHeight="1">
      <c r="A17" s="17">
        <v>12</v>
      </c>
      <c r="B17" s="50" t="s">
        <v>50</v>
      </c>
      <c r="C17" s="52" t="s">
        <v>121</v>
      </c>
      <c r="D17" s="97">
        <v>7</v>
      </c>
      <c r="E17" s="98">
        <f>(D17*1000)/77</f>
        <v>90.9090909090909</v>
      </c>
      <c r="F17" s="97"/>
      <c r="G17" s="98"/>
      <c r="H17" s="101"/>
      <c r="I17" s="98"/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1</v>
      </c>
      <c r="AE17" s="98">
        <f t="shared" si="2"/>
        <v>90.9090909090909</v>
      </c>
      <c r="AF17" s="2"/>
    </row>
    <row r="18" spans="1:32" ht="18" customHeight="1">
      <c r="A18" s="17">
        <v>13</v>
      </c>
      <c r="B18" s="50" t="s">
        <v>26</v>
      </c>
      <c r="C18" s="52" t="s">
        <v>121</v>
      </c>
      <c r="D18" s="97"/>
      <c r="E18" s="98"/>
      <c r="F18" s="97">
        <v>10</v>
      </c>
      <c r="G18" s="98">
        <f>(F18*1000)/79</f>
        <v>126.58227848101266</v>
      </c>
      <c r="H18" s="101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1</v>
      </c>
      <c r="AE18" s="98">
        <f t="shared" si="2"/>
        <v>126.58227848101266</v>
      </c>
      <c r="AF18" s="2"/>
    </row>
    <row r="19" spans="1:32" ht="18" customHeight="1">
      <c r="A19" s="17">
        <v>14</v>
      </c>
      <c r="B19" s="50" t="s">
        <v>157</v>
      </c>
      <c r="C19" s="52" t="s">
        <v>123</v>
      </c>
      <c r="D19" s="97"/>
      <c r="E19" s="98"/>
      <c r="F19" s="97">
        <v>12</v>
      </c>
      <c r="G19" s="98">
        <f>(F19*1000)/79</f>
        <v>151.8987341772152</v>
      </c>
      <c r="H19" s="101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1</v>
      </c>
      <c r="AE19" s="98">
        <f t="shared" si="2"/>
        <v>151.8987341772152</v>
      </c>
      <c r="AF19" s="2"/>
    </row>
    <row r="20" spans="1:32" ht="18" customHeight="1">
      <c r="A20" s="17">
        <v>15</v>
      </c>
      <c r="B20" s="45" t="s">
        <v>18</v>
      </c>
      <c r="C20" s="51" t="s">
        <v>121</v>
      </c>
      <c r="D20" s="97">
        <v>14</v>
      </c>
      <c r="E20" s="98">
        <f>(D20*1000)/77</f>
        <v>181.8181818181818</v>
      </c>
      <c r="F20" s="100"/>
      <c r="G20" s="98"/>
      <c r="H20" s="97"/>
      <c r="I20" s="98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9"/>
      <c r="AC20" s="98"/>
      <c r="AD20" s="100">
        <v>1</v>
      </c>
      <c r="AE20" s="98">
        <f t="shared" si="2"/>
        <v>181.8181818181818</v>
      </c>
      <c r="AF20" s="2"/>
    </row>
    <row r="21" spans="1:32" s="15" customFormat="1" ht="18" customHeight="1">
      <c r="A21" s="17">
        <v>16</v>
      </c>
      <c r="B21" s="50" t="s">
        <v>32</v>
      </c>
      <c r="C21" s="52" t="s">
        <v>121</v>
      </c>
      <c r="D21" s="97">
        <v>16</v>
      </c>
      <c r="E21" s="98">
        <f>(D21*1000)/77</f>
        <v>207.7922077922078</v>
      </c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1</v>
      </c>
      <c r="AE21" s="98">
        <f t="shared" si="2"/>
        <v>207.7922077922078</v>
      </c>
      <c r="AF21" s="16"/>
    </row>
    <row r="22" spans="1:32" s="15" customFormat="1" ht="18" customHeight="1">
      <c r="A22" s="17">
        <v>17</v>
      </c>
      <c r="B22" s="45" t="s">
        <v>391</v>
      </c>
      <c r="C22" s="51" t="s">
        <v>123</v>
      </c>
      <c r="D22" s="97"/>
      <c r="E22" s="98"/>
      <c r="F22" s="97">
        <v>17</v>
      </c>
      <c r="G22" s="98">
        <f>(F22*1000)/79</f>
        <v>215.18987341772151</v>
      </c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1</v>
      </c>
      <c r="AE22" s="98">
        <f t="shared" si="2"/>
        <v>215.18987341772151</v>
      </c>
      <c r="AF22" s="16"/>
    </row>
    <row r="23" spans="1:32" ht="18" customHeight="1">
      <c r="A23" s="17">
        <v>18</v>
      </c>
      <c r="B23" s="50" t="s">
        <v>388</v>
      </c>
      <c r="C23" s="19" t="s">
        <v>121</v>
      </c>
      <c r="D23" s="97">
        <v>18</v>
      </c>
      <c r="E23" s="98">
        <f>(D23*1000)/77</f>
        <v>233.76623376623377</v>
      </c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1</v>
      </c>
      <c r="AE23" s="98">
        <f t="shared" si="2"/>
        <v>233.76623376623377</v>
      </c>
      <c r="AF23" s="2"/>
    </row>
    <row r="24" spans="1:32" ht="18" customHeight="1">
      <c r="A24" s="17">
        <v>19</v>
      </c>
      <c r="B24" s="50" t="s">
        <v>87</v>
      </c>
      <c r="C24" s="51" t="s">
        <v>121</v>
      </c>
      <c r="D24" s="97">
        <v>19</v>
      </c>
      <c r="E24" s="98">
        <f>(D24*1000)/77</f>
        <v>246.75324675324674</v>
      </c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1</v>
      </c>
      <c r="AE24" s="98">
        <f t="shared" si="2"/>
        <v>246.75324675324674</v>
      </c>
      <c r="AF24" s="2"/>
    </row>
    <row r="25" spans="1:32" ht="18" customHeight="1">
      <c r="A25" s="17">
        <v>20</v>
      </c>
      <c r="B25" s="50" t="s">
        <v>302</v>
      </c>
      <c r="C25" s="24" t="s">
        <v>123</v>
      </c>
      <c r="D25" s="97"/>
      <c r="E25" s="98"/>
      <c r="F25" s="97">
        <v>20</v>
      </c>
      <c r="G25" s="98">
        <f>(F25*1000)/79</f>
        <v>253.16455696202533</v>
      </c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1</v>
      </c>
      <c r="AE25" s="98">
        <f t="shared" si="2"/>
        <v>253.16455696202533</v>
      </c>
      <c r="AF25" s="2"/>
    </row>
    <row r="26" spans="1:32" ht="18" customHeight="1">
      <c r="A26" s="17">
        <v>21</v>
      </c>
      <c r="B26" s="50" t="s">
        <v>138</v>
      </c>
      <c r="C26" s="52" t="s">
        <v>127</v>
      </c>
      <c r="D26" s="97">
        <v>20</v>
      </c>
      <c r="E26" s="98">
        <f>(D26*1000)/77</f>
        <v>259.7402597402597</v>
      </c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1</v>
      </c>
      <c r="AE26" s="98">
        <f t="shared" si="2"/>
        <v>259.7402597402597</v>
      </c>
      <c r="AF26" s="2"/>
    </row>
    <row r="27" spans="1:32" s="15" customFormat="1" ht="18" customHeight="1">
      <c r="A27" s="17">
        <v>22</v>
      </c>
      <c r="B27" s="45" t="s">
        <v>91</v>
      </c>
      <c r="C27" s="52" t="s">
        <v>121</v>
      </c>
      <c r="D27" s="97"/>
      <c r="E27" s="98"/>
      <c r="F27" s="97">
        <v>21</v>
      </c>
      <c r="G27" s="98">
        <f>(F27*1000)/79</f>
        <v>265.82278481012656</v>
      </c>
      <c r="H27" s="97"/>
      <c r="I27" s="98"/>
      <c r="J27" s="102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1</v>
      </c>
      <c r="AE27" s="98">
        <f t="shared" si="2"/>
        <v>265.82278481012656</v>
      </c>
      <c r="AF27" s="16"/>
    </row>
    <row r="28" spans="1:32" s="15" customFormat="1" ht="18" customHeight="1">
      <c r="A28" s="17">
        <v>23</v>
      </c>
      <c r="B28" s="45" t="s">
        <v>152</v>
      </c>
      <c r="C28" s="24" t="s">
        <v>123</v>
      </c>
      <c r="D28" s="97"/>
      <c r="E28" s="98"/>
      <c r="F28" s="97">
        <v>22</v>
      </c>
      <c r="G28" s="98">
        <f>(F28*1000)/79</f>
        <v>278.4810126582278</v>
      </c>
      <c r="H28" s="97"/>
      <c r="I28" s="97"/>
      <c r="J28" s="97"/>
      <c r="K28" s="100"/>
      <c r="L28" s="97"/>
      <c r="M28" s="98"/>
      <c r="N28" s="97"/>
      <c r="O28" s="98"/>
      <c r="P28" s="97"/>
      <c r="Q28" s="98"/>
      <c r="R28" s="97"/>
      <c r="S28" s="98"/>
      <c r="T28" s="97"/>
      <c r="U28" s="100"/>
      <c r="V28" s="97"/>
      <c r="W28" s="98"/>
      <c r="X28" s="97"/>
      <c r="Y28" s="98"/>
      <c r="Z28" s="97"/>
      <c r="AA28" s="98"/>
      <c r="AB28" s="99"/>
      <c r="AC28" s="98"/>
      <c r="AD28" s="100">
        <v>1</v>
      </c>
      <c r="AE28" s="98">
        <f t="shared" si="2"/>
        <v>278.4810126582278</v>
      </c>
      <c r="AF28" s="16"/>
    </row>
    <row r="29" spans="1:31" ht="18" customHeight="1">
      <c r="A29" s="17">
        <v>24</v>
      </c>
      <c r="B29" s="45" t="s">
        <v>31</v>
      </c>
      <c r="C29" s="52" t="s">
        <v>121</v>
      </c>
      <c r="D29" s="97">
        <v>24</v>
      </c>
      <c r="E29" s="98">
        <f>(D29*1000)/77</f>
        <v>311.68831168831167</v>
      </c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1</v>
      </c>
      <c r="AE29" s="98">
        <f t="shared" si="2"/>
        <v>311.68831168831167</v>
      </c>
    </row>
    <row r="30" spans="1:31" ht="18" customHeight="1">
      <c r="A30" s="17">
        <v>25</v>
      </c>
      <c r="B30" s="45" t="s">
        <v>140</v>
      </c>
      <c r="C30" s="52" t="s">
        <v>127</v>
      </c>
      <c r="D30" s="97">
        <v>25</v>
      </c>
      <c r="E30" s="98">
        <f>(D30*1000)/77</f>
        <v>324.6753246753247</v>
      </c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99"/>
      <c r="AC30" s="98"/>
      <c r="AD30" s="100">
        <v>1</v>
      </c>
      <c r="AE30" s="98">
        <f t="shared" si="2"/>
        <v>324.6753246753247</v>
      </c>
    </row>
    <row r="31" spans="1:31" ht="18" customHeight="1">
      <c r="A31" s="17">
        <v>26</v>
      </c>
      <c r="B31" s="50" t="s">
        <v>47</v>
      </c>
      <c r="C31" s="52" t="s">
        <v>121</v>
      </c>
      <c r="D31" s="97">
        <v>28</v>
      </c>
      <c r="E31" s="98">
        <f>(D31*1000)/77</f>
        <v>363.6363636363636</v>
      </c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1</v>
      </c>
      <c r="AE31" s="98">
        <f t="shared" si="2"/>
        <v>363.6363636363636</v>
      </c>
    </row>
    <row r="32" spans="1:31" ht="18" customHeight="1">
      <c r="A32" s="17">
        <v>27</v>
      </c>
      <c r="B32" s="53" t="s">
        <v>13</v>
      </c>
      <c r="C32" s="52" t="s">
        <v>121</v>
      </c>
      <c r="D32" s="97"/>
      <c r="E32" s="98"/>
      <c r="F32" s="97">
        <v>29</v>
      </c>
      <c r="G32" s="98">
        <f>(F32*1000)/79</f>
        <v>367.0886075949367</v>
      </c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1</v>
      </c>
      <c r="AE32" s="98">
        <f t="shared" si="2"/>
        <v>367.0886075949367</v>
      </c>
    </row>
    <row r="33" spans="1:31" s="15" customFormat="1" ht="18" customHeight="1">
      <c r="A33" s="17">
        <v>28</v>
      </c>
      <c r="B33" s="50" t="s">
        <v>17</v>
      </c>
      <c r="C33" s="24" t="s">
        <v>121</v>
      </c>
      <c r="D33" s="97">
        <v>29</v>
      </c>
      <c r="E33" s="98">
        <f>(D33*1000)/77</f>
        <v>376.6233766233766</v>
      </c>
      <c r="F33" s="97"/>
      <c r="G33" s="98"/>
      <c r="H33" s="97"/>
      <c r="I33" s="97"/>
      <c r="J33" s="97"/>
      <c r="K33" s="100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1</v>
      </c>
      <c r="AE33" s="98">
        <f t="shared" si="2"/>
        <v>376.6233766233766</v>
      </c>
    </row>
    <row r="34" spans="1:31" s="15" customFormat="1" ht="18" customHeight="1">
      <c r="A34" s="17">
        <v>29</v>
      </c>
      <c r="B34" s="50" t="s">
        <v>28</v>
      </c>
      <c r="C34" s="51" t="s">
        <v>121</v>
      </c>
      <c r="D34" s="97">
        <v>31</v>
      </c>
      <c r="E34" s="98">
        <f>(D34*1000)/77</f>
        <v>402.5974025974026</v>
      </c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1</v>
      </c>
      <c r="AE34" s="98">
        <f t="shared" si="2"/>
        <v>402.5974025974026</v>
      </c>
    </row>
    <row r="35" spans="1:31" s="15" customFormat="1" ht="18" customHeight="1">
      <c r="A35" s="17">
        <v>30</v>
      </c>
      <c r="B35" s="45" t="s">
        <v>136</v>
      </c>
      <c r="C35" s="24" t="s">
        <v>125</v>
      </c>
      <c r="D35" s="97"/>
      <c r="E35" s="98"/>
      <c r="F35" s="97">
        <v>32</v>
      </c>
      <c r="G35" s="98">
        <f>(F35*1000)/79</f>
        <v>405.0632911392405</v>
      </c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1</v>
      </c>
      <c r="AE35" s="98">
        <f t="shared" si="2"/>
        <v>405.0632911392405</v>
      </c>
    </row>
    <row r="36" spans="1:31" s="15" customFormat="1" ht="18" customHeight="1">
      <c r="A36" s="17">
        <v>31</v>
      </c>
      <c r="B36" s="50" t="s">
        <v>90</v>
      </c>
      <c r="C36" s="52" t="s">
        <v>121</v>
      </c>
      <c r="D36" s="97"/>
      <c r="E36" s="98"/>
      <c r="F36" s="97">
        <v>34</v>
      </c>
      <c r="G36" s="98">
        <f>(F36*1000)/79</f>
        <v>430.37974683544303</v>
      </c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1</v>
      </c>
      <c r="AE36" s="98">
        <f t="shared" si="2"/>
        <v>430.37974683544303</v>
      </c>
    </row>
    <row r="37" spans="1:31" s="15" customFormat="1" ht="18" customHeight="1">
      <c r="A37" s="17">
        <v>32</v>
      </c>
      <c r="B37" s="53" t="s">
        <v>153</v>
      </c>
      <c r="C37" s="52" t="s">
        <v>127</v>
      </c>
      <c r="D37" s="97">
        <v>35</v>
      </c>
      <c r="E37" s="98">
        <f>(D37*1000)/77</f>
        <v>454.54545454545456</v>
      </c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1</v>
      </c>
      <c r="AE37" s="98">
        <f t="shared" si="2"/>
        <v>454.54545454545456</v>
      </c>
    </row>
    <row r="38" spans="1:31" s="15" customFormat="1" ht="18" customHeight="1">
      <c r="A38" s="17">
        <v>33</v>
      </c>
      <c r="B38" s="50" t="s">
        <v>22</v>
      </c>
      <c r="C38" s="52" t="s">
        <v>121</v>
      </c>
      <c r="D38" s="97">
        <v>38</v>
      </c>
      <c r="E38" s="98">
        <f>(D38*1000)/77</f>
        <v>493.5064935064935</v>
      </c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1</v>
      </c>
      <c r="AE38" s="98">
        <f aca="true" t="shared" si="3" ref="AE38:AE69">E38+G38+I38+K38+M38+O38+Q38+S38+U38+W38+Y38+AA38+AC38</f>
        <v>493.5064935064935</v>
      </c>
    </row>
    <row r="39" spans="1:31" s="15" customFormat="1" ht="18" customHeight="1">
      <c r="A39" s="17">
        <v>34</v>
      </c>
      <c r="B39" s="50" t="s">
        <v>92</v>
      </c>
      <c r="C39" s="19" t="s">
        <v>121</v>
      </c>
      <c r="D39" s="97"/>
      <c r="E39" s="98"/>
      <c r="F39" s="97"/>
      <c r="G39" s="98"/>
      <c r="H39" s="97"/>
      <c r="I39" s="97"/>
      <c r="J39" s="25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/>
      <c r="AE39" s="98">
        <f t="shared" si="3"/>
        <v>0</v>
      </c>
    </row>
    <row r="40" spans="1:31" s="15" customFormat="1" ht="18" customHeight="1">
      <c r="A40" s="17">
        <v>35</v>
      </c>
      <c r="B40" s="50" t="s">
        <v>387</v>
      </c>
      <c r="C40" s="52" t="s">
        <v>121</v>
      </c>
      <c r="D40" s="97"/>
      <c r="E40" s="98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/>
      <c r="AE40" s="98">
        <f t="shared" si="3"/>
        <v>0</v>
      </c>
    </row>
    <row r="41" spans="1:31" s="15" customFormat="1" ht="18" customHeight="1">
      <c r="A41" s="17">
        <v>36</v>
      </c>
      <c r="B41" s="95" t="s">
        <v>23</v>
      </c>
      <c r="C41" s="51" t="s">
        <v>121</v>
      </c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/>
      <c r="AE41" s="98">
        <f t="shared" si="3"/>
        <v>0</v>
      </c>
    </row>
    <row r="42" spans="1:31" s="15" customFormat="1" ht="18" customHeight="1">
      <c r="A42" s="17">
        <v>37</v>
      </c>
      <c r="B42" s="45" t="s">
        <v>46</v>
      </c>
      <c r="C42" s="51" t="s">
        <v>121</v>
      </c>
      <c r="D42" s="97"/>
      <c r="E42" s="98"/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/>
      <c r="AE42" s="98">
        <f t="shared" si="3"/>
        <v>0</v>
      </c>
    </row>
    <row r="43" spans="1:31" s="15" customFormat="1" ht="18" customHeight="1">
      <c r="A43" s="17">
        <v>38</v>
      </c>
      <c r="B43" s="50" t="s">
        <v>15</v>
      </c>
      <c r="C43" s="52" t="s">
        <v>121</v>
      </c>
      <c r="D43" s="97"/>
      <c r="E43" s="98"/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/>
      <c r="AE43" s="98">
        <f t="shared" si="3"/>
        <v>0</v>
      </c>
    </row>
    <row r="44" spans="1:31" s="15" customFormat="1" ht="18" customHeight="1">
      <c r="A44" s="17">
        <v>39</v>
      </c>
      <c r="B44" s="50" t="s">
        <v>96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/>
      <c r="AE44" s="98">
        <f t="shared" si="3"/>
        <v>0</v>
      </c>
    </row>
    <row r="45" spans="1:31" s="15" customFormat="1" ht="18" customHeight="1">
      <c r="A45" s="17">
        <v>40</v>
      </c>
      <c r="B45" s="50" t="s">
        <v>131</v>
      </c>
      <c r="C45" s="51" t="s">
        <v>127</v>
      </c>
      <c r="D45" s="97"/>
      <c r="E45" s="98"/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/>
      <c r="AE45" s="98">
        <f t="shared" si="3"/>
        <v>0</v>
      </c>
    </row>
    <row r="46" spans="1:31" s="15" customFormat="1" ht="18" customHeight="1">
      <c r="A46" s="17">
        <v>41</v>
      </c>
      <c r="B46" s="50" t="s">
        <v>242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/>
      <c r="AE46" s="98">
        <f t="shared" si="3"/>
        <v>0</v>
      </c>
    </row>
    <row r="47" spans="1:31" s="15" customFormat="1" ht="18" customHeight="1">
      <c r="A47" s="17">
        <v>42</v>
      </c>
      <c r="B47" s="94" t="s">
        <v>384</v>
      </c>
      <c r="C47" s="51" t="s">
        <v>125</v>
      </c>
      <c r="D47" s="97"/>
      <c r="E47" s="98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/>
      <c r="AE47" s="98">
        <f t="shared" si="3"/>
        <v>0</v>
      </c>
    </row>
    <row r="48" spans="1:31" s="15" customFormat="1" ht="18" customHeight="1">
      <c r="A48" s="17">
        <v>43</v>
      </c>
      <c r="B48" s="50" t="s">
        <v>133</v>
      </c>
      <c r="C48" s="51" t="s">
        <v>125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/>
      <c r="AE48" s="98">
        <f t="shared" si="3"/>
        <v>0</v>
      </c>
    </row>
    <row r="49" spans="1:31" s="15" customFormat="1" ht="18" customHeight="1">
      <c r="A49" s="17">
        <v>44</v>
      </c>
      <c r="B49" s="50" t="s">
        <v>40</v>
      </c>
      <c r="C49" s="51" t="s">
        <v>121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/>
      <c r="AE49" s="98">
        <f t="shared" si="3"/>
        <v>0</v>
      </c>
    </row>
    <row r="50" spans="1:31" s="15" customFormat="1" ht="18" customHeight="1">
      <c r="A50" s="17">
        <v>45</v>
      </c>
      <c r="B50" s="53" t="s">
        <v>86</v>
      </c>
      <c r="C50" s="52" t="s">
        <v>121</v>
      </c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/>
      <c r="AE50" s="98">
        <f t="shared" si="3"/>
        <v>0</v>
      </c>
    </row>
    <row r="51" spans="1:31" s="15" customFormat="1" ht="18" customHeight="1">
      <c r="A51" s="17">
        <v>46</v>
      </c>
      <c r="B51" s="45" t="s">
        <v>36</v>
      </c>
      <c r="C51" s="52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/>
      <c r="AE51" s="98">
        <f t="shared" si="3"/>
        <v>0</v>
      </c>
    </row>
    <row r="52" spans="1:31" s="15" customFormat="1" ht="18" customHeight="1">
      <c r="A52" s="17">
        <v>47</v>
      </c>
      <c r="B52" s="50" t="s">
        <v>49</v>
      </c>
      <c r="C52" s="51" t="s">
        <v>121</v>
      </c>
      <c r="D52" s="97"/>
      <c r="E52" s="98"/>
      <c r="F52" s="97"/>
      <c r="G52" s="98"/>
      <c r="H52" s="97"/>
      <c r="I52" s="97"/>
      <c r="J52" s="97"/>
      <c r="K52" s="100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/>
      <c r="AE52" s="98">
        <f t="shared" si="3"/>
        <v>0</v>
      </c>
    </row>
    <row r="53" spans="1:31" s="15" customFormat="1" ht="18" customHeight="1">
      <c r="A53" s="17">
        <v>48</v>
      </c>
      <c r="B53" s="50" t="s">
        <v>61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/>
      <c r="AE53" s="98">
        <f t="shared" si="3"/>
        <v>0</v>
      </c>
    </row>
    <row r="54" spans="1:32" s="15" customFormat="1" ht="18" customHeight="1">
      <c r="A54" s="17">
        <v>49</v>
      </c>
      <c r="B54" s="50" t="s">
        <v>156</v>
      </c>
      <c r="C54" s="52" t="s">
        <v>123</v>
      </c>
      <c r="D54" s="97"/>
      <c r="E54" s="98"/>
      <c r="F54" s="97"/>
      <c r="G54" s="98"/>
      <c r="H54" s="97"/>
      <c r="I54" s="97"/>
      <c r="J54" s="97"/>
      <c r="K54" s="100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/>
      <c r="AE54" s="98">
        <f t="shared" si="3"/>
        <v>0</v>
      </c>
      <c r="AF54"/>
    </row>
    <row r="55" spans="1:32" s="15" customFormat="1" ht="18" customHeight="1">
      <c r="A55" s="17">
        <v>50</v>
      </c>
      <c r="B55" s="55" t="s">
        <v>397</v>
      </c>
      <c r="C55" s="51" t="s">
        <v>121</v>
      </c>
      <c r="D55" s="97"/>
      <c r="E55" s="98"/>
      <c r="F55" s="25"/>
      <c r="G55" s="98"/>
      <c r="H55" s="97"/>
      <c r="I55" s="98"/>
      <c r="J55" s="97"/>
      <c r="K55" s="100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3"/>
        <v>0</v>
      </c>
      <c r="AF55"/>
    </row>
    <row r="56" spans="1:31" ht="18" customHeight="1">
      <c r="A56" s="17">
        <v>51</v>
      </c>
      <c r="B56" s="50" t="s">
        <v>130</v>
      </c>
      <c r="C56" s="52" t="s">
        <v>125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3"/>
        <v>0</v>
      </c>
    </row>
    <row r="57" spans="1:31" ht="18" customHeight="1">
      <c r="A57" s="17">
        <v>52</v>
      </c>
      <c r="B57" s="50" t="s">
        <v>395</v>
      </c>
      <c r="C57" s="19" t="s">
        <v>127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3"/>
        <v>0</v>
      </c>
    </row>
    <row r="58" spans="1:31" ht="18" customHeight="1">
      <c r="A58" s="17">
        <v>53</v>
      </c>
      <c r="B58" s="50" t="s">
        <v>52</v>
      </c>
      <c r="C58" s="52" t="s">
        <v>121</v>
      </c>
      <c r="D58" s="97"/>
      <c r="E58" s="98"/>
      <c r="F58" s="97"/>
      <c r="G58" s="98"/>
      <c r="H58" s="97"/>
      <c r="I58" s="97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3"/>
        <v>0</v>
      </c>
    </row>
    <row r="59" spans="1:31" ht="18" customHeight="1">
      <c r="A59" s="17">
        <v>54</v>
      </c>
      <c r="B59" s="50" t="s">
        <v>25</v>
      </c>
      <c r="C59" s="51" t="s">
        <v>121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3"/>
        <v>0</v>
      </c>
    </row>
    <row r="60" spans="1:31" ht="18" customHeight="1">
      <c r="A60" s="17">
        <v>55</v>
      </c>
      <c r="B60" s="50" t="s">
        <v>132</v>
      </c>
      <c r="C60" s="51" t="s">
        <v>123</v>
      </c>
      <c r="D60" s="97"/>
      <c r="E60" s="98"/>
      <c r="F60" s="97"/>
      <c r="G60" s="98"/>
      <c r="H60" s="97"/>
      <c r="I60" s="97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3"/>
        <v>0</v>
      </c>
    </row>
    <row r="61" spans="1:31" ht="18" customHeight="1">
      <c r="A61" s="17">
        <v>56</v>
      </c>
      <c r="B61" s="45" t="s">
        <v>298</v>
      </c>
      <c r="C61" s="52" t="s">
        <v>123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3"/>
        <v>0</v>
      </c>
    </row>
    <row r="62" spans="1:31" ht="18" customHeight="1">
      <c r="A62" s="17">
        <v>57</v>
      </c>
      <c r="B62" s="50" t="s">
        <v>94</v>
      </c>
      <c r="C62" s="51" t="s">
        <v>121</v>
      </c>
      <c r="D62" s="97"/>
      <c r="E62" s="98"/>
      <c r="F62" s="100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3"/>
        <v>0</v>
      </c>
    </row>
    <row r="63" spans="1:31" ht="18" customHeight="1">
      <c r="A63" s="17">
        <v>58</v>
      </c>
      <c r="B63" s="50" t="s">
        <v>394</v>
      </c>
      <c r="C63" s="52" t="s">
        <v>127</v>
      </c>
      <c r="D63" s="97"/>
      <c r="E63" s="98"/>
      <c r="F63" s="97"/>
      <c r="G63" s="98"/>
      <c r="H63" s="97"/>
      <c r="I63" s="97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3"/>
        <v>0</v>
      </c>
    </row>
    <row r="64" spans="1:31" ht="18" customHeight="1">
      <c r="A64" s="17">
        <v>59</v>
      </c>
      <c r="B64" s="50" t="s">
        <v>178</v>
      </c>
      <c r="C64" s="51" t="s">
        <v>121</v>
      </c>
      <c r="D64" s="97"/>
      <c r="E64" s="98"/>
      <c r="F64" s="100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3"/>
        <v>0</v>
      </c>
    </row>
    <row r="65" spans="1:31" ht="18" customHeight="1">
      <c r="A65" s="17">
        <v>60</v>
      </c>
      <c r="B65" s="53" t="s">
        <v>385</v>
      </c>
      <c r="C65" s="52" t="s">
        <v>125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3"/>
        <v>0</v>
      </c>
    </row>
    <row r="66" spans="1:31" ht="18" customHeight="1">
      <c r="A66" s="17">
        <v>61</v>
      </c>
      <c r="B66" s="95" t="s">
        <v>33</v>
      </c>
      <c r="C66" s="51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3"/>
        <v>0</v>
      </c>
    </row>
    <row r="67" spans="1:31" ht="18" customHeight="1">
      <c r="A67" s="17">
        <v>62</v>
      </c>
      <c r="B67" s="53" t="s">
        <v>89</v>
      </c>
      <c r="C67" s="52" t="s">
        <v>121</v>
      </c>
      <c r="D67" s="97"/>
      <c r="E67" s="98"/>
      <c r="F67" s="97"/>
      <c r="G67" s="98"/>
      <c r="H67" s="97"/>
      <c r="I67" s="97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3"/>
        <v>0</v>
      </c>
    </row>
    <row r="68" spans="1:31" ht="18" customHeight="1">
      <c r="A68" s="17">
        <v>63</v>
      </c>
      <c r="B68" s="50" t="s">
        <v>48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3"/>
        <v>0</v>
      </c>
    </row>
    <row r="69" spans="1:31" ht="18" customHeight="1">
      <c r="A69" s="17">
        <v>64</v>
      </c>
      <c r="B69" s="50" t="s">
        <v>44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3"/>
        <v>0</v>
      </c>
    </row>
    <row r="70" spans="1:31" ht="18" customHeight="1">
      <c r="A70" s="17">
        <v>65</v>
      </c>
      <c r="B70" s="50" t="s">
        <v>35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4" ref="AE70:AE85">E70+G70+I70+K70+M70+O70+Q70+S70+U70+W70+Y70+AA70+AC70</f>
        <v>0</v>
      </c>
    </row>
    <row r="71" spans="1:31" ht="18" customHeight="1">
      <c r="A71" s="17">
        <v>66</v>
      </c>
      <c r="B71" s="95" t="s">
        <v>24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4"/>
        <v>0</v>
      </c>
    </row>
    <row r="72" spans="1:31" ht="18" customHeight="1">
      <c r="A72" s="17">
        <v>67</v>
      </c>
      <c r="B72" s="45" t="s">
        <v>142</v>
      </c>
      <c r="C72" s="51" t="s">
        <v>123</v>
      </c>
      <c r="D72" s="97"/>
      <c r="E72" s="98"/>
      <c r="F72" s="97"/>
      <c r="G72" s="98"/>
      <c r="H72" s="97"/>
      <c r="I72" s="97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4"/>
        <v>0</v>
      </c>
    </row>
    <row r="73" spans="1:31" ht="18" customHeight="1">
      <c r="A73" s="17">
        <v>68</v>
      </c>
      <c r="B73" s="50" t="s">
        <v>237</v>
      </c>
      <c r="C73" s="52" t="s">
        <v>123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4"/>
        <v>0</v>
      </c>
    </row>
    <row r="74" spans="1:31" ht="18" customHeight="1">
      <c r="A74" s="17">
        <v>69</v>
      </c>
      <c r="B74" s="45" t="s">
        <v>176</v>
      </c>
      <c r="C74" s="51" t="s">
        <v>127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4"/>
        <v>0</v>
      </c>
    </row>
    <row r="75" spans="1:31" ht="18" customHeight="1">
      <c r="A75" s="17">
        <v>70</v>
      </c>
      <c r="B75" s="95" t="s">
        <v>39</v>
      </c>
      <c r="C75" s="52" t="s">
        <v>121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4"/>
        <v>0</v>
      </c>
    </row>
    <row r="76" spans="1:31" ht="18" customHeight="1">
      <c r="A76" s="17">
        <v>71</v>
      </c>
      <c r="B76" s="50" t="s">
        <v>396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4"/>
        <v>0</v>
      </c>
    </row>
    <row r="77" spans="1:31" ht="18" customHeight="1">
      <c r="A77" s="17">
        <v>72</v>
      </c>
      <c r="B77" s="96" t="s">
        <v>67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4"/>
        <v>0</v>
      </c>
    </row>
    <row r="78" spans="1:31" ht="18" customHeight="1">
      <c r="A78" s="17">
        <v>73</v>
      </c>
      <c r="B78" s="50" t="s">
        <v>93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4"/>
        <v>0</v>
      </c>
    </row>
    <row r="79" spans="1:31" ht="18" customHeight="1">
      <c r="A79" s="17">
        <v>74</v>
      </c>
      <c r="B79" s="50" t="s">
        <v>392</v>
      </c>
      <c r="C79" s="51" t="s">
        <v>123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4"/>
        <v>0</v>
      </c>
    </row>
    <row r="80" spans="1:31" ht="18" customHeight="1">
      <c r="A80" s="17">
        <v>75</v>
      </c>
      <c r="B80" s="50" t="s">
        <v>38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4"/>
        <v>0</v>
      </c>
    </row>
    <row r="81" spans="1:31" ht="18" customHeight="1">
      <c r="A81" s="17">
        <v>76</v>
      </c>
      <c r="B81" s="50" t="s">
        <v>174</v>
      </c>
      <c r="C81" s="51" t="s">
        <v>125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4"/>
        <v>0</v>
      </c>
    </row>
    <row r="82" spans="1:31" ht="18" customHeight="1">
      <c r="A82" s="17">
        <v>77</v>
      </c>
      <c r="B82" s="95" t="s">
        <v>99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4"/>
        <v>0</v>
      </c>
    </row>
    <row r="83" spans="1:31" ht="18" customHeight="1">
      <c r="A83" s="17">
        <v>78</v>
      </c>
      <c r="B83" s="50" t="s">
        <v>190</v>
      </c>
      <c r="C83" s="51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4"/>
        <v>0</v>
      </c>
    </row>
    <row r="84" spans="1:31" ht="18" customHeight="1">
      <c r="A84" s="17">
        <v>79</v>
      </c>
      <c r="B84" s="50" t="s">
        <v>34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4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4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H4:I4"/>
    <mergeCell ref="D5:E5"/>
    <mergeCell ref="F5:G5"/>
    <mergeCell ref="H5:I5"/>
    <mergeCell ref="R4:S4"/>
    <mergeCell ref="T4:U4"/>
    <mergeCell ref="A3:A5"/>
    <mergeCell ref="D3:E3"/>
    <mergeCell ref="F3:G3"/>
    <mergeCell ref="H3:I3"/>
    <mergeCell ref="D4:E4"/>
    <mergeCell ref="F4:G4"/>
    <mergeCell ref="J3:K3"/>
    <mergeCell ref="L3:M3"/>
    <mergeCell ref="R3:S3"/>
    <mergeCell ref="T3:U3"/>
    <mergeCell ref="V3:W3"/>
    <mergeCell ref="X3:Y3"/>
    <mergeCell ref="V5:W5"/>
    <mergeCell ref="X5:Y5"/>
    <mergeCell ref="Z3:AA3"/>
    <mergeCell ref="AB3:AC3"/>
    <mergeCell ref="Z5:AA5"/>
    <mergeCell ref="AB5:AC5"/>
    <mergeCell ref="Z4:AA4"/>
    <mergeCell ref="AB4:AC4"/>
    <mergeCell ref="V4:W4"/>
    <mergeCell ref="X4:Y4"/>
    <mergeCell ref="J4:K4"/>
    <mergeCell ref="L4:M4"/>
    <mergeCell ref="N4:O4"/>
    <mergeCell ref="P4:Q4"/>
    <mergeCell ref="R5:S5"/>
    <mergeCell ref="T5:U5"/>
    <mergeCell ref="J5:K5"/>
    <mergeCell ref="L5:M5"/>
    <mergeCell ref="N5:O5"/>
    <mergeCell ref="P5:Q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67"/>
  <sheetViews>
    <sheetView zoomScale="55" zoomScaleNormal="55" zoomScalePageLayoutView="0" workbookViewId="0" topLeftCell="A1">
      <selection activeCell="K16" sqref="K16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390</v>
      </c>
      <c r="P1" s="4"/>
      <c r="T1" s="4"/>
      <c r="Z1" s="7"/>
    </row>
    <row r="2" ht="15"/>
    <row r="3" spans="1:31" s="11" customFormat="1" ht="15.75">
      <c r="A3" s="124" t="s">
        <v>0</v>
      </c>
      <c r="B3" s="42"/>
      <c r="C3" s="9" t="s">
        <v>1</v>
      </c>
      <c r="D3" s="118" t="s">
        <v>70</v>
      </c>
      <c r="E3" s="119"/>
      <c r="F3" s="120" t="s">
        <v>225</v>
      </c>
      <c r="G3" s="127"/>
      <c r="H3" s="122" t="s">
        <v>226</v>
      </c>
      <c r="I3" s="127"/>
      <c r="J3" s="122" t="s">
        <v>163</v>
      </c>
      <c r="K3" s="127"/>
      <c r="L3" s="122" t="s">
        <v>104</v>
      </c>
      <c r="M3" s="127"/>
      <c r="N3" s="118" t="s">
        <v>227</v>
      </c>
      <c r="O3" s="127"/>
      <c r="P3" s="118" t="s">
        <v>105</v>
      </c>
      <c r="Q3" s="127"/>
      <c r="R3" s="122" t="s">
        <v>76</v>
      </c>
      <c r="S3" s="127"/>
      <c r="T3" s="118" t="s">
        <v>75</v>
      </c>
      <c r="U3" s="127"/>
      <c r="V3" s="118" t="s">
        <v>166</v>
      </c>
      <c r="W3" s="119"/>
      <c r="X3" s="118" t="s">
        <v>73</v>
      </c>
      <c r="Y3" s="127"/>
      <c r="Z3" s="118" t="s">
        <v>73</v>
      </c>
      <c r="AA3" s="127"/>
      <c r="AB3" s="118" t="s">
        <v>75</v>
      </c>
      <c r="AC3" s="119"/>
      <c r="AD3" s="10" t="s">
        <v>2</v>
      </c>
      <c r="AE3" s="10" t="s">
        <v>3</v>
      </c>
    </row>
    <row r="4" spans="1:31" s="15" customFormat="1" ht="15.75">
      <c r="A4" s="125"/>
      <c r="B4" s="43" t="s">
        <v>77</v>
      </c>
      <c r="C4" s="13" t="s">
        <v>4</v>
      </c>
      <c r="D4" s="115" t="s">
        <v>398</v>
      </c>
      <c r="E4" s="116"/>
      <c r="F4" s="115" t="s">
        <v>399</v>
      </c>
      <c r="G4" s="116"/>
      <c r="H4" s="115" t="s">
        <v>85</v>
      </c>
      <c r="I4" s="117"/>
      <c r="J4" s="115" t="s">
        <v>389</v>
      </c>
      <c r="K4" s="116"/>
      <c r="L4" s="115" t="s">
        <v>389</v>
      </c>
      <c r="M4" s="116"/>
      <c r="N4" s="115" t="s">
        <v>389</v>
      </c>
      <c r="O4" s="116"/>
      <c r="P4" s="115" t="s">
        <v>389</v>
      </c>
      <c r="Q4" s="128"/>
      <c r="R4" s="115" t="s">
        <v>389</v>
      </c>
      <c r="S4" s="116"/>
      <c r="T4" s="115" t="s">
        <v>389</v>
      </c>
      <c r="U4" s="116"/>
      <c r="V4" s="115" t="s">
        <v>389</v>
      </c>
      <c r="W4" s="116"/>
      <c r="X4" s="115" t="s">
        <v>389</v>
      </c>
      <c r="Y4" s="116"/>
      <c r="Z4" s="115" t="s">
        <v>389</v>
      </c>
      <c r="AA4" s="116"/>
      <c r="AB4" s="115" t="s">
        <v>389</v>
      </c>
      <c r="AC4" s="116"/>
      <c r="AD4" s="14" t="s">
        <v>5</v>
      </c>
      <c r="AE4" s="14" t="s">
        <v>5</v>
      </c>
    </row>
    <row r="5" spans="1:31" s="15" customFormat="1" ht="15.75">
      <c r="A5" s="125"/>
      <c r="B5" s="44"/>
      <c r="C5" s="13"/>
      <c r="D5" s="106">
        <v>40643</v>
      </c>
      <c r="E5" s="107"/>
      <c r="F5" s="115">
        <v>40671</v>
      </c>
      <c r="G5" s="116"/>
      <c r="H5" s="115">
        <v>40685</v>
      </c>
      <c r="I5" s="117"/>
      <c r="J5" s="115">
        <v>40699</v>
      </c>
      <c r="K5" s="116"/>
      <c r="L5" s="115">
        <v>40734</v>
      </c>
      <c r="M5" s="116"/>
      <c r="N5" s="115">
        <v>40755</v>
      </c>
      <c r="O5" s="116"/>
      <c r="P5" s="106">
        <v>40762</v>
      </c>
      <c r="Q5" s="129"/>
      <c r="R5" s="115">
        <v>40405</v>
      </c>
      <c r="S5" s="116"/>
      <c r="T5" s="115">
        <v>40776</v>
      </c>
      <c r="U5" s="116"/>
      <c r="V5" s="115">
        <v>40783</v>
      </c>
      <c r="W5" s="116"/>
      <c r="X5" s="115">
        <v>40804</v>
      </c>
      <c r="Y5" s="116"/>
      <c r="Z5" s="115">
        <v>40804</v>
      </c>
      <c r="AA5" s="116"/>
      <c r="AB5" s="106">
        <v>40454</v>
      </c>
      <c r="AC5" s="107"/>
      <c r="AD5" s="14" t="s">
        <v>11</v>
      </c>
      <c r="AE5" s="14" t="s">
        <v>12</v>
      </c>
    </row>
    <row r="6" spans="1:32" s="15" customFormat="1" ht="18" customHeight="1">
      <c r="A6" s="17">
        <v>1</v>
      </c>
      <c r="B6" s="50" t="s">
        <v>122</v>
      </c>
      <c r="C6" s="52" t="s">
        <v>123</v>
      </c>
      <c r="D6" s="97">
        <v>13</v>
      </c>
      <c r="E6" s="98">
        <f>(D6*1000)/77</f>
        <v>168.83116883116884</v>
      </c>
      <c r="F6" s="97">
        <v>7</v>
      </c>
      <c r="G6" s="98">
        <f>(F6*1000)/79</f>
        <v>88.60759493670886</v>
      </c>
      <c r="H6" s="97">
        <v>5</v>
      </c>
      <c r="I6" s="98">
        <f>(H6*1000)/38</f>
        <v>131.57894736842104</v>
      </c>
      <c r="J6" s="97"/>
      <c r="K6" s="98"/>
      <c r="L6" s="97"/>
      <c r="M6" s="98"/>
      <c r="N6" s="97"/>
      <c r="O6" s="98"/>
      <c r="P6" s="97"/>
      <c r="Q6" s="98"/>
      <c r="R6" s="97"/>
      <c r="S6" s="98"/>
      <c r="T6" s="97"/>
      <c r="U6" s="98"/>
      <c r="V6" s="97"/>
      <c r="W6" s="98"/>
      <c r="X6" s="97"/>
      <c r="Y6" s="98"/>
      <c r="Z6" s="97"/>
      <c r="AA6" s="98"/>
      <c r="AB6" s="99"/>
      <c r="AC6" s="98"/>
      <c r="AD6" s="100">
        <v>3</v>
      </c>
      <c r="AE6" s="98">
        <f aca="true" t="shared" si="0" ref="AE6:AE37">E6+G6+I6+K6+M6+O6+Q6+S6+U6+W6+Y6+AA6+AC6</f>
        <v>389.0177111362988</v>
      </c>
      <c r="AF6" s="16"/>
    </row>
    <row r="7" spans="1:32" s="15" customFormat="1" ht="18" customHeight="1">
      <c r="A7" s="17">
        <v>2</v>
      </c>
      <c r="B7" s="50" t="s">
        <v>393</v>
      </c>
      <c r="C7" s="24" t="s">
        <v>127</v>
      </c>
      <c r="D7" s="97">
        <v>6</v>
      </c>
      <c r="E7" s="98">
        <f>(D7*1000)/77</f>
        <v>77.92207792207792</v>
      </c>
      <c r="F7" s="97">
        <v>9</v>
      </c>
      <c r="G7" s="98">
        <f>(F7*1000)/79</f>
        <v>113.92405063291139</v>
      </c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9"/>
      <c r="AC7" s="98"/>
      <c r="AD7" s="100">
        <v>2</v>
      </c>
      <c r="AE7" s="98">
        <f t="shared" si="0"/>
        <v>191.84612855498932</v>
      </c>
      <c r="AF7" s="16"/>
    </row>
    <row r="8" spans="1:32" ht="18" customHeight="1">
      <c r="A8" s="17">
        <v>3</v>
      </c>
      <c r="B8" s="50" t="s">
        <v>135</v>
      </c>
      <c r="C8" s="51" t="s">
        <v>127</v>
      </c>
      <c r="D8" s="97">
        <v>4</v>
      </c>
      <c r="E8" s="98">
        <f>(D8*1000)/77</f>
        <v>51.94805194805195</v>
      </c>
      <c r="F8" s="97">
        <v>14</v>
      </c>
      <c r="G8" s="98">
        <f>(F8*1000)/79</f>
        <v>177.21518987341773</v>
      </c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7"/>
      <c r="U8" s="98"/>
      <c r="V8" s="97"/>
      <c r="W8" s="98"/>
      <c r="X8" s="97"/>
      <c r="Y8" s="98"/>
      <c r="Z8" s="97"/>
      <c r="AA8" s="98"/>
      <c r="AB8" s="99"/>
      <c r="AC8" s="98"/>
      <c r="AD8" s="100">
        <v>2</v>
      </c>
      <c r="AE8" s="98">
        <f t="shared" si="0"/>
        <v>229.16324182146968</v>
      </c>
      <c r="AF8" s="2"/>
    </row>
    <row r="9" spans="1:32" ht="18" customHeight="1">
      <c r="A9" s="17">
        <v>4</v>
      </c>
      <c r="B9" s="45" t="s">
        <v>91</v>
      </c>
      <c r="C9" s="52" t="s">
        <v>121</v>
      </c>
      <c r="D9" s="97"/>
      <c r="E9" s="98"/>
      <c r="F9" s="97">
        <v>21</v>
      </c>
      <c r="G9" s="98">
        <f>(F9*1000)/79</f>
        <v>265.82278481012656</v>
      </c>
      <c r="H9" s="97">
        <v>2</v>
      </c>
      <c r="I9" s="98">
        <f>(H9*1000)/38</f>
        <v>52.63157894736842</v>
      </c>
      <c r="J9" s="97"/>
      <c r="K9" s="98"/>
      <c r="L9" s="97"/>
      <c r="M9" s="98"/>
      <c r="N9" s="97"/>
      <c r="O9" s="98"/>
      <c r="P9" s="97"/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9"/>
      <c r="AC9" s="98"/>
      <c r="AD9" s="100">
        <v>2</v>
      </c>
      <c r="AE9" s="98">
        <f t="shared" si="0"/>
        <v>318.454363757495</v>
      </c>
      <c r="AF9" s="2"/>
    </row>
    <row r="10" spans="1:32" ht="18" customHeight="1">
      <c r="A10" s="17">
        <v>5</v>
      </c>
      <c r="B10" s="50" t="s">
        <v>139</v>
      </c>
      <c r="C10" s="52" t="s">
        <v>123</v>
      </c>
      <c r="D10" s="97">
        <v>1</v>
      </c>
      <c r="E10" s="98">
        <f>(D10*1000)/77</f>
        <v>12.987012987012987</v>
      </c>
      <c r="F10" s="97"/>
      <c r="G10" s="98"/>
      <c r="H10" s="97">
        <v>12</v>
      </c>
      <c r="I10" s="98">
        <f>(H10*1000)/38</f>
        <v>315.7894736842105</v>
      </c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9"/>
      <c r="AC10" s="98"/>
      <c r="AD10" s="100">
        <v>2</v>
      </c>
      <c r="AE10" s="98">
        <f t="shared" si="0"/>
        <v>328.7764866712235</v>
      </c>
      <c r="AF10" s="2"/>
    </row>
    <row r="11" spans="1:32" ht="18" customHeight="1">
      <c r="A11" s="17">
        <v>6</v>
      </c>
      <c r="B11" s="50" t="s">
        <v>19</v>
      </c>
      <c r="C11" s="51" t="s">
        <v>121</v>
      </c>
      <c r="D11" s="97">
        <v>9</v>
      </c>
      <c r="E11" s="98">
        <f>(D11*1000)/77</f>
        <v>116.88311688311688</v>
      </c>
      <c r="F11" s="97">
        <v>23</v>
      </c>
      <c r="G11" s="98">
        <f>(F11*1000)/79</f>
        <v>291.1392405063291</v>
      </c>
      <c r="H11" s="97"/>
      <c r="I11" s="98"/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9"/>
      <c r="AC11" s="98"/>
      <c r="AD11" s="100">
        <v>2</v>
      </c>
      <c r="AE11" s="98">
        <f t="shared" si="0"/>
        <v>408.022357389446</v>
      </c>
      <c r="AF11" s="2"/>
    </row>
    <row r="12" spans="1:32" s="15" customFormat="1" ht="18" customHeight="1">
      <c r="A12" s="17">
        <v>7</v>
      </c>
      <c r="B12" s="45" t="s">
        <v>137</v>
      </c>
      <c r="C12" s="51" t="s">
        <v>123</v>
      </c>
      <c r="D12" s="97">
        <v>8</v>
      </c>
      <c r="E12" s="98">
        <f>(D12*1000)/77</f>
        <v>103.8961038961039</v>
      </c>
      <c r="F12" s="97">
        <v>27</v>
      </c>
      <c r="G12" s="98">
        <f>(F12*1000)/79</f>
        <v>341.7721518987342</v>
      </c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9"/>
      <c r="AC12" s="98"/>
      <c r="AD12" s="100">
        <v>2</v>
      </c>
      <c r="AE12" s="98">
        <f t="shared" si="0"/>
        <v>445.6682557948381</v>
      </c>
      <c r="AF12" s="16"/>
    </row>
    <row r="13" spans="1:32" s="15" customFormat="1" ht="18" customHeight="1">
      <c r="A13" s="17">
        <v>8</v>
      </c>
      <c r="B13" s="45" t="s">
        <v>124</v>
      </c>
      <c r="C13" s="52" t="s">
        <v>125</v>
      </c>
      <c r="D13" s="97"/>
      <c r="E13" s="98"/>
      <c r="F13" s="97">
        <v>4</v>
      </c>
      <c r="G13" s="98">
        <f>(F13*1000)/79</f>
        <v>50.63291139240506</v>
      </c>
      <c r="H13" s="97">
        <v>16</v>
      </c>
      <c r="I13" s="98">
        <f>(H13*1000)/38</f>
        <v>421.05263157894734</v>
      </c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9"/>
      <c r="AC13" s="98"/>
      <c r="AD13" s="100">
        <v>2</v>
      </c>
      <c r="AE13" s="98">
        <f t="shared" si="0"/>
        <v>471.6855429713524</v>
      </c>
      <c r="AF13" s="16"/>
    </row>
    <row r="14" spans="1:32" ht="18" customHeight="1">
      <c r="A14" s="17">
        <v>9</v>
      </c>
      <c r="B14" s="45" t="s">
        <v>140</v>
      </c>
      <c r="C14" s="52" t="s">
        <v>127</v>
      </c>
      <c r="D14" s="97">
        <v>25</v>
      </c>
      <c r="E14" s="98">
        <f>(D14*1000)/77</f>
        <v>324.6753246753247</v>
      </c>
      <c r="F14" s="97"/>
      <c r="G14" s="98"/>
      <c r="H14" s="97">
        <v>7</v>
      </c>
      <c r="I14" s="98">
        <f>(H14*1000)/38</f>
        <v>184.21052631578948</v>
      </c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/>
      <c r="Y14" s="98"/>
      <c r="Z14" s="97"/>
      <c r="AA14" s="98"/>
      <c r="AB14" s="99"/>
      <c r="AC14" s="98"/>
      <c r="AD14" s="100">
        <v>2</v>
      </c>
      <c r="AE14" s="98">
        <f t="shared" si="0"/>
        <v>508.8858509911142</v>
      </c>
      <c r="AF14" s="2"/>
    </row>
    <row r="15" spans="1:32" ht="18" customHeight="1">
      <c r="A15" s="17">
        <v>10</v>
      </c>
      <c r="B15" s="50" t="s">
        <v>45</v>
      </c>
      <c r="C15" s="52" t="s">
        <v>121</v>
      </c>
      <c r="D15" s="97">
        <v>23</v>
      </c>
      <c r="E15" s="98">
        <f>(D15*1000)/77</f>
        <v>298.7012987012987</v>
      </c>
      <c r="F15" s="97">
        <v>24</v>
      </c>
      <c r="G15" s="98">
        <f>(F15*1000)/79</f>
        <v>303.7974683544304</v>
      </c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9"/>
      <c r="AC15" s="98"/>
      <c r="AD15" s="100">
        <v>2</v>
      </c>
      <c r="AE15" s="98">
        <f t="shared" si="0"/>
        <v>602.4987670557291</v>
      </c>
      <c r="AF15" s="2"/>
    </row>
    <row r="16" spans="1:32" s="15" customFormat="1" ht="18" customHeight="1">
      <c r="A16" s="17">
        <v>11</v>
      </c>
      <c r="B16" s="50" t="s">
        <v>16</v>
      </c>
      <c r="C16" s="51" t="s">
        <v>121</v>
      </c>
      <c r="D16" s="97">
        <v>12</v>
      </c>
      <c r="E16" s="98">
        <f>(D16*1000)/77</f>
        <v>155.84415584415584</v>
      </c>
      <c r="F16" s="97">
        <v>36</v>
      </c>
      <c r="G16" s="98">
        <f>(F16*1000)/79</f>
        <v>455.69620253164555</v>
      </c>
      <c r="H16" s="101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9"/>
      <c r="AC16" s="98"/>
      <c r="AD16" s="100">
        <v>2</v>
      </c>
      <c r="AE16" s="98">
        <f t="shared" si="0"/>
        <v>611.5403583758014</v>
      </c>
      <c r="AF16" s="16"/>
    </row>
    <row r="17" spans="1:32" ht="18" customHeight="1">
      <c r="A17" s="17">
        <v>12</v>
      </c>
      <c r="B17" s="53" t="s">
        <v>153</v>
      </c>
      <c r="C17" s="52" t="s">
        <v>127</v>
      </c>
      <c r="D17" s="97">
        <v>35</v>
      </c>
      <c r="E17" s="98">
        <f>(D17*1000)/77</f>
        <v>454.54545454545456</v>
      </c>
      <c r="F17" s="97"/>
      <c r="G17" s="98"/>
      <c r="H17" s="101">
        <v>8</v>
      </c>
      <c r="I17" s="98">
        <f>(H17*1000)/38</f>
        <v>210.52631578947367</v>
      </c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9"/>
      <c r="AC17" s="98"/>
      <c r="AD17" s="100">
        <v>2</v>
      </c>
      <c r="AE17" s="98">
        <f t="shared" si="0"/>
        <v>665.0717703349283</v>
      </c>
      <c r="AF17" s="2"/>
    </row>
    <row r="18" spans="1:32" ht="18" customHeight="1">
      <c r="A18" s="17">
        <v>13</v>
      </c>
      <c r="B18" s="50" t="s">
        <v>138</v>
      </c>
      <c r="C18" s="52" t="s">
        <v>127</v>
      </c>
      <c r="D18" s="97">
        <v>20</v>
      </c>
      <c r="E18" s="98">
        <f>(D18*1000)/77</f>
        <v>259.7402597402597</v>
      </c>
      <c r="F18" s="97"/>
      <c r="G18" s="98"/>
      <c r="H18" s="101">
        <v>19</v>
      </c>
      <c r="I18" s="98">
        <f>(H18*1000)/38</f>
        <v>500</v>
      </c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9"/>
      <c r="AC18" s="98"/>
      <c r="AD18" s="100">
        <v>2</v>
      </c>
      <c r="AE18" s="98">
        <f t="shared" si="0"/>
        <v>759.7402597402597</v>
      </c>
      <c r="AF18" s="2"/>
    </row>
    <row r="19" spans="1:32" ht="18" customHeight="1">
      <c r="A19" s="17">
        <v>14</v>
      </c>
      <c r="B19" s="50" t="s">
        <v>129</v>
      </c>
      <c r="C19" s="52" t="s">
        <v>127</v>
      </c>
      <c r="D19" s="97"/>
      <c r="E19" s="98"/>
      <c r="F19" s="97">
        <v>2</v>
      </c>
      <c r="G19" s="98">
        <f>(F19*1000)/79</f>
        <v>25.31645569620253</v>
      </c>
      <c r="H19" s="101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9"/>
      <c r="AC19" s="98"/>
      <c r="AD19" s="100">
        <v>1</v>
      </c>
      <c r="AE19" s="98">
        <f t="shared" si="0"/>
        <v>25.31645569620253</v>
      </c>
      <c r="AF19" s="2"/>
    </row>
    <row r="20" spans="1:32" ht="18" customHeight="1">
      <c r="A20" s="17">
        <v>15</v>
      </c>
      <c r="B20" s="50" t="s">
        <v>27</v>
      </c>
      <c r="C20" s="51" t="s">
        <v>121</v>
      </c>
      <c r="D20" s="97"/>
      <c r="E20" s="98"/>
      <c r="F20" s="97">
        <v>3</v>
      </c>
      <c r="G20" s="98">
        <f>(F20*1000)/79</f>
        <v>37.9746835443038</v>
      </c>
      <c r="H20" s="97"/>
      <c r="I20" s="98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7"/>
      <c r="U20" s="98"/>
      <c r="V20" s="97"/>
      <c r="W20" s="98"/>
      <c r="X20" s="97"/>
      <c r="Y20" s="100"/>
      <c r="Z20" s="97"/>
      <c r="AA20" s="98"/>
      <c r="AB20" s="99"/>
      <c r="AC20" s="98"/>
      <c r="AD20" s="100">
        <v>1</v>
      </c>
      <c r="AE20" s="98">
        <f t="shared" si="0"/>
        <v>37.9746835443038</v>
      </c>
      <c r="AF20" s="2"/>
    </row>
    <row r="21" spans="1:32" s="15" customFormat="1" ht="18" customHeight="1">
      <c r="A21" s="17">
        <v>16</v>
      </c>
      <c r="B21" s="50" t="s">
        <v>50</v>
      </c>
      <c r="C21" s="52" t="s">
        <v>121</v>
      </c>
      <c r="D21" s="97">
        <v>7</v>
      </c>
      <c r="E21" s="98">
        <f>(D21*1000)/77</f>
        <v>90.9090909090909</v>
      </c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9"/>
      <c r="AC21" s="98"/>
      <c r="AD21" s="100">
        <v>1</v>
      </c>
      <c r="AE21" s="98">
        <f t="shared" si="0"/>
        <v>90.9090909090909</v>
      </c>
      <c r="AF21" s="16"/>
    </row>
    <row r="22" spans="1:32" s="15" customFormat="1" ht="18" customHeight="1">
      <c r="A22" s="17">
        <v>17</v>
      </c>
      <c r="B22" s="50" t="s">
        <v>26</v>
      </c>
      <c r="C22" s="52" t="s">
        <v>121</v>
      </c>
      <c r="D22" s="97"/>
      <c r="E22" s="98"/>
      <c r="F22" s="97">
        <v>10</v>
      </c>
      <c r="G22" s="98">
        <f>(F22*1000)/79</f>
        <v>126.58227848101266</v>
      </c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99"/>
      <c r="AC22" s="98"/>
      <c r="AD22" s="100">
        <v>1</v>
      </c>
      <c r="AE22" s="98">
        <f t="shared" si="0"/>
        <v>126.58227848101266</v>
      </c>
      <c r="AF22" s="16"/>
    </row>
    <row r="23" spans="1:32" ht="18" customHeight="1">
      <c r="A23" s="17">
        <v>18</v>
      </c>
      <c r="B23" s="50" t="s">
        <v>157</v>
      </c>
      <c r="C23" s="52" t="s">
        <v>123</v>
      </c>
      <c r="D23" s="97"/>
      <c r="E23" s="98"/>
      <c r="F23" s="97">
        <v>12</v>
      </c>
      <c r="G23" s="98">
        <f>(F23*1000)/79</f>
        <v>151.8987341772152</v>
      </c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99"/>
      <c r="AC23" s="98"/>
      <c r="AD23" s="100">
        <v>1</v>
      </c>
      <c r="AE23" s="98">
        <f t="shared" si="0"/>
        <v>151.8987341772152</v>
      </c>
      <c r="AF23" s="2"/>
    </row>
    <row r="24" spans="1:32" ht="18" customHeight="1">
      <c r="A24" s="17">
        <v>19</v>
      </c>
      <c r="B24" s="45" t="s">
        <v>18</v>
      </c>
      <c r="C24" s="51" t="s">
        <v>121</v>
      </c>
      <c r="D24" s="97">
        <v>14</v>
      </c>
      <c r="E24" s="98">
        <f>(D24*1000)/77</f>
        <v>181.8181818181818</v>
      </c>
      <c r="F24" s="100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9"/>
      <c r="AC24" s="98"/>
      <c r="AD24" s="100">
        <v>1</v>
      </c>
      <c r="AE24" s="98">
        <f t="shared" si="0"/>
        <v>181.8181818181818</v>
      </c>
      <c r="AF24" s="2"/>
    </row>
    <row r="25" spans="1:32" ht="18" customHeight="1">
      <c r="A25" s="17">
        <v>20</v>
      </c>
      <c r="B25" s="50" t="s">
        <v>32</v>
      </c>
      <c r="C25" s="52" t="s">
        <v>121</v>
      </c>
      <c r="D25" s="97">
        <v>16</v>
      </c>
      <c r="E25" s="98">
        <f>(D25*1000)/77</f>
        <v>207.7922077922078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99"/>
      <c r="AC25" s="98"/>
      <c r="AD25" s="100">
        <v>1</v>
      </c>
      <c r="AE25" s="98">
        <f t="shared" si="0"/>
        <v>207.7922077922078</v>
      </c>
      <c r="AF25" s="2"/>
    </row>
    <row r="26" spans="1:32" ht="18" customHeight="1">
      <c r="A26" s="17">
        <v>21</v>
      </c>
      <c r="B26" s="45" t="s">
        <v>391</v>
      </c>
      <c r="C26" s="51" t="s">
        <v>123</v>
      </c>
      <c r="D26" s="97"/>
      <c r="E26" s="98"/>
      <c r="F26" s="97">
        <v>17</v>
      </c>
      <c r="G26" s="98">
        <f>(F26*1000)/79</f>
        <v>215.18987341772151</v>
      </c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99"/>
      <c r="AC26" s="98"/>
      <c r="AD26" s="100">
        <v>1</v>
      </c>
      <c r="AE26" s="98">
        <f t="shared" si="0"/>
        <v>215.18987341772151</v>
      </c>
      <c r="AF26" s="2"/>
    </row>
    <row r="27" spans="1:32" s="15" customFormat="1" ht="18" customHeight="1">
      <c r="A27" s="17">
        <v>22</v>
      </c>
      <c r="B27" s="50" t="s">
        <v>388</v>
      </c>
      <c r="C27" s="19" t="s">
        <v>121</v>
      </c>
      <c r="D27" s="97">
        <v>18</v>
      </c>
      <c r="E27" s="98">
        <f>(D27*1000)/77</f>
        <v>233.76623376623377</v>
      </c>
      <c r="F27" s="97"/>
      <c r="G27" s="98"/>
      <c r="H27" s="97"/>
      <c r="I27" s="98"/>
      <c r="J27" s="102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9"/>
      <c r="AC27" s="98"/>
      <c r="AD27" s="100">
        <v>1</v>
      </c>
      <c r="AE27" s="98">
        <f t="shared" si="0"/>
        <v>233.76623376623377</v>
      </c>
      <c r="AF27" s="16"/>
    </row>
    <row r="28" spans="1:32" s="15" customFormat="1" ht="18" customHeight="1">
      <c r="A28" s="17">
        <v>23</v>
      </c>
      <c r="B28" s="50" t="s">
        <v>87</v>
      </c>
      <c r="C28" s="51" t="s">
        <v>121</v>
      </c>
      <c r="D28" s="97">
        <v>19</v>
      </c>
      <c r="E28" s="98">
        <f>(D28*1000)/77</f>
        <v>246.75324675324674</v>
      </c>
      <c r="F28" s="97"/>
      <c r="G28" s="98"/>
      <c r="H28" s="97"/>
      <c r="I28" s="98"/>
      <c r="J28" s="97"/>
      <c r="K28" s="98"/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1</v>
      </c>
      <c r="AE28" s="98">
        <f t="shared" si="0"/>
        <v>246.75324675324674</v>
      </c>
      <c r="AF28" s="16"/>
    </row>
    <row r="29" spans="1:31" ht="18" customHeight="1">
      <c r="A29" s="17">
        <v>24</v>
      </c>
      <c r="B29" s="50" t="s">
        <v>302</v>
      </c>
      <c r="C29" s="24" t="s">
        <v>123</v>
      </c>
      <c r="D29" s="97"/>
      <c r="E29" s="98"/>
      <c r="F29" s="97">
        <v>20</v>
      </c>
      <c r="G29" s="98">
        <f>(F29*1000)/79</f>
        <v>253.16455696202533</v>
      </c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99"/>
      <c r="AC29" s="98"/>
      <c r="AD29" s="100">
        <v>1</v>
      </c>
      <c r="AE29" s="98">
        <f t="shared" si="0"/>
        <v>253.16455696202533</v>
      </c>
    </row>
    <row r="30" spans="1:31" ht="18" customHeight="1">
      <c r="A30" s="17">
        <v>25</v>
      </c>
      <c r="B30" s="45" t="s">
        <v>152</v>
      </c>
      <c r="C30" s="24" t="s">
        <v>123</v>
      </c>
      <c r="D30" s="97"/>
      <c r="E30" s="98"/>
      <c r="F30" s="97">
        <v>22</v>
      </c>
      <c r="G30" s="98">
        <f>(F30*1000)/79</f>
        <v>278.4810126582278</v>
      </c>
      <c r="H30" s="97"/>
      <c r="I30" s="98"/>
      <c r="J30" s="97"/>
      <c r="K30" s="100"/>
      <c r="L30" s="97"/>
      <c r="M30" s="98"/>
      <c r="N30" s="97"/>
      <c r="O30" s="98"/>
      <c r="P30" s="97"/>
      <c r="Q30" s="98"/>
      <c r="R30" s="97"/>
      <c r="S30" s="98"/>
      <c r="T30" s="97"/>
      <c r="U30" s="100"/>
      <c r="V30" s="97"/>
      <c r="W30" s="98"/>
      <c r="X30" s="97"/>
      <c r="Y30" s="98"/>
      <c r="Z30" s="97"/>
      <c r="AA30" s="98"/>
      <c r="AB30" s="99"/>
      <c r="AC30" s="98"/>
      <c r="AD30" s="100">
        <v>1</v>
      </c>
      <c r="AE30" s="98">
        <f t="shared" si="0"/>
        <v>278.4810126582278</v>
      </c>
    </row>
    <row r="31" spans="1:31" ht="18" customHeight="1">
      <c r="A31" s="17">
        <v>26</v>
      </c>
      <c r="B31" s="45" t="s">
        <v>31</v>
      </c>
      <c r="C31" s="52" t="s">
        <v>121</v>
      </c>
      <c r="D31" s="97">
        <v>24</v>
      </c>
      <c r="E31" s="98">
        <f>(D31*1000)/77</f>
        <v>311.68831168831167</v>
      </c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99"/>
      <c r="AC31" s="98"/>
      <c r="AD31" s="100">
        <v>1</v>
      </c>
      <c r="AE31" s="98">
        <f t="shared" si="0"/>
        <v>311.68831168831167</v>
      </c>
    </row>
    <row r="32" spans="1:31" ht="18" customHeight="1">
      <c r="A32" s="17">
        <v>27</v>
      </c>
      <c r="B32" s="50" t="s">
        <v>47</v>
      </c>
      <c r="C32" s="52" t="s">
        <v>121</v>
      </c>
      <c r="D32" s="97">
        <v>28</v>
      </c>
      <c r="E32" s="98">
        <f>(D32*1000)/77</f>
        <v>363.6363636363636</v>
      </c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99"/>
      <c r="AC32" s="98"/>
      <c r="AD32" s="100">
        <v>1</v>
      </c>
      <c r="AE32" s="98">
        <f t="shared" si="0"/>
        <v>363.6363636363636</v>
      </c>
    </row>
    <row r="33" spans="1:31" s="15" customFormat="1" ht="18" customHeight="1">
      <c r="A33" s="17">
        <v>28</v>
      </c>
      <c r="B33" s="53" t="s">
        <v>13</v>
      </c>
      <c r="C33" s="52" t="s">
        <v>121</v>
      </c>
      <c r="D33" s="97"/>
      <c r="E33" s="98"/>
      <c r="F33" s="97">
        <v>29</v>
      </c>
      <c r="G33" s="98">
        <f>(F33*1000)/79</f>
        <v>367.0886075949367</v>
      </c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9"/>
      <c r="AC33" s="98"/>
      <c r="AD33" s="100">
        <v>1</v>
      </c>
      <c r="AE33" s="98">
        <f t="shared" si="0"/>
        <v>367.0886075949367</v>
      </c>
    </row>
    <row r="34" spans="1:31" s="15" customFormat="1" ht="18" customHeight="1">
      <c r="A34" s="17">
        <v>29</v>
      </c>
      <c r="B34" s="50" t="s">
        <v>38</v>
      </c>
      <c r="C34" s="52" t="s">
        <v>121</v>
      </c>
      <c r="D34" s="97"/>
      <c r="E34" s="98"/>
      <c r="F34" s="97"/>
      <c r="G34" s="98"/>
      <c r="H34" s="97">
        <v>14</v>
      </c>
      <c r="I34" s="98">
        <f>(H34*1000)/38</f>
        <v>368.42105263157896</v>
      </c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99"/>
      <c r="AC34" s="98"/>
      <c r="AD34" s="100">
        <v>1</v>
      </c>
      <c r="AE34" s="98">
        <f t="shared" si="0"/>
        <v>368.42105263157896</v>
      </c>
    </row>
    <row r="35" spans="1:31" s="15" customFormat="1" ht="18" customHeight="1">
      <c r="A35" s="17">
        <v>30</v>
      </c>
      <c r="B35" s="50" t="s">
        <v>17</v>
      </c>
      <c r="C35" s="24" t="s">
        <v>121</v>
      </c>
      <c r="D35" s="97">
        <v>29</v>
      </c>
      <c r="E35" s="98">
        <f>(D35*1000)/77</f>
        <v>376.6233766233766</v>
      </c>
      <c r="F35" s="97"/>
      <c r="G35" s="98"/>
      <c r="H35" s="97"/>
      <c r="I35" s="98"/>
      <c r="J35" s="97"/>
      <c r="K35" s="100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9"/>
      <c r="AC35" s="98"/>
      <c r="AD35" s="100">
        <v>1</v>
      </c>
      <c r="AE35" s="98">
        <f t="shared" si="0"/>
        <v>376.6233766233766</v>
      </c>
    </row>
    <row r="36" spans="1:31" s="15" customFormat="1" ht="18" customHeight="1">
      <c r="A36" s="17">
        <v>31</v>
      </c>
      <c r="B36" s="45" t="s">
        <v>298</v>
      </c>
      <c r="C36" s="52" t="s">
        <v>123</v>
      </c>
      <c r="D36" s="97"/>
      <c r="E36" s="98"/>
      <c r="F36" s="97"/>
      <c r="G36" s="98"/>
      <c r="H36" s="97">
        <v>15</v>
      </c>
      <c r="I36" s="98">
        <f>(H36*1000)/38</f>
        <v>394.7368421052632</v>
      </c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/>
      <c r="AC36" s="98"/>
      <c r="AD36" s="100">
        <v>1</v>
      </c>
      <c r="AE36" s="98">
        <f t="shared" si="0"/>
        <v>394.7368421052632</v>
      </c>
    </row>
    <row r="37" spans="1:31" s="15" customFormat="1" ht="18" customHeight="1">
      <c r="A37" s="17">
        <v>32</v>
      </c>
      <c r="B37" s="50" t="s">
        <v>28</v>
      </c>
      <c r="C37" s="51" t="s">
        <v>121</v>
      </c>
      <c r="D37" s="97">
        <v>31</v>
      </c>
      <c r="E37" s="98">
        <f>(D37*1000)/77</f>
        <v>402.5974025974026</v>
      </c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9"/>
      <c r="AC37" s="98"/>
      <c r="AD37" s="100">
        <v>1</v>
      </c>
      <c r="AE37" s="98">
        <f t="shared" si="0"/>
        <v>402.5974025974026</v>
      </c>
    </row>
    <row r="38" spans="1:31" s="15" customFormat="1" ht="18" customHeight="1">
      <c r="A38" s="17">
        <v>33</v>
      </c>
      <c r="B38" s="45" t="s">
        <v>136</v>
      </c>
      <c r="C38" s="24" t="s">
        <v>125</v>
      </c>
      <c r="D38" s="97"/>
      <c r="E38" s="98"/>
      <c r="F38" s="97">
        <v>32</v>
      </c>
      <c r="G38" s="98">
        <f>(F38*1000)/79</f>
        <v>405.0632911392405</v>
      </c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99"/>
      <c r="AC38" s="98"/>
      <c r="AD38" s="100">
        <v>1</v>
      </c>
      <c r="AE38" s="98">
        <f aca="true" t="shared" si="1" ref="AE38:AE69">E38+G38+I38+K38+M38+O38+Q38+S38+U38+W38+Y38+AA38+AC38</f>
        <v>405.0632911392405</v>
      </c>
    </row>
    <row r="39" spans="1:31" s="15" customFormat="1" ht="18" customHeight="1">
      <c r="A39" s="17">
        <v>34</v>
      </c>
      <c r="B39" s="50" t="s">
        <v>90</v>
      </c>
      <c r="C39" s="52" t="s">
        <v>121</v>
      </c>
      <c r="D39" s="97"/>
      <c r="E39" s="98"/>
      <c r="F39" s="97">
        <v>34</v>
      </c>
      <c r="G39" s="98">
        <f>(F39*1000)/79</f>
        <v>430.37974683544303</v>
      </c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9"/>
      <c r="AC39" s="98"/>
      <c r="AD39" s="100">
        <v>1</v>
      </c>
      <c r="AE39" s="98">
        <f t="shared" si="1"/>
        <v>430.37974683544303</v>
      </c>
    </row>
    <row r="40" spans="1:31" s="15" customFormat="1" ht="18" customHeight="1">
      <c r="A40" s="17">
        <v>35</v>
      </c>
      <c r="B40" s="50" t="s">
        <v>22</v>
      </c>
      <c r="C40" s="52" t="s">
        <v>121</v>
      </c>
      <c r="D40" s="97">
        <v>38</v>
      </c>
      <c r="E40" s="98">
        <f>(D40*1000)/77</f>
        <v>493.5064935064935</v>
      </c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9"/>
      <c r="AC40" s="98"/>
      <c r="AD40" s="100">
        <v>1</v>
      </c>
      <c r="AE40" s="98">
        <f t="shared" si="1"/>
        <v>493.5064935064935</v>
      </c>
    </row>
    <row r="41" spans="1:31" s="15" customFormat="1" ht="18" customHeight="1">
      <c r="A41" s="17">
        <v>36</v>
      </c>
      <c r="B41" s="50" t="s">
        <v>92</v>
      </c>
      <c r="C41" s="19" t="s">
        <v>121</v>
      </c>
      <c r="D41" s="97"/>
      <c r="E41" s="98"/>
      <c r="F41" s="97"/>
      <c r="G41" s="98"/>
      <c r="H41" s="97"/>
      <c r="I41" s="98"/>
      <c r="J41" s="25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9"/>
      <c r="AC41" s="98"/>
      <c r="AD41" s="100"/>
      <c r="AE41" s="98">
        <f t="shared" si="1"/>
        <v>0</v>
      </c>
    </row>
    <row r="42" spans="1:31" s="15" customFormat="1" ht="18" customHeight="1">
      <c r="A42" s="17">
        <v>37</v>
      </c>
      <c r="B42" s="50" t="s">
        <v>387</v>
      </c>
      <c r="C42" s="52" t="s">
        <v>121</v>
      </c>
      <c r="D42" s="97"/>
      <c r="E42" s="98"/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/>
      <c r="AE42" s="98">
        <f t="shared" si="1"/>
        <v>0</v>
      </c>
    </row>
    <row r="43" spans="1:31" s="15" customFormat="1" ht="18" customHeight="1">
      <c r="A43" s="17">
        <v>38</v>
      </c>
      <c r="B43" s="95" t="s">
        <v>23</v>
      </c>
      <c r="C43" s="51" t="s">
        <v>121</v>
      </c>
      <c r="D43" s="97"/>
      <c r="E43" s="98"/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/>
      <c r="AE43" s="98">
        <f t="shared" si="1"/>
        <v>0</v>
      </c>
    </row>
    <row r="44" spans="1:31" s="15" customFormat="1" ht="18" customHeight="1">
      <c r="A44" s="17">
        <v>39</v>
      </c>
      <c r="B44" s="45" t="s">
        <v>46</v>
      </c>
      <c r="C44" s="51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9"/>
      <c r="AC44" s="98"/>
      <c r="AD44" s="100"/>
      <c r="AE44" s="98">
        <f t="shared" si="1"/>
        <v>0</v>
      </c>
    </row>
    <row r="45" spans="1:31" s="15" customFormat="1" ht="18" customHeight="1">
      <c r="A45" s="17">
        <v>40</v>
      </c>
      <c r="B45" s="50" t="s">
        <v>15</v>
      </c>
      <c r="C45" s="52" t="s">
        <v>121</v>
      </c>
      <c r="D45" s="97"/>
      <c r="E45" s="98"/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99"/>
      <c r="AC45" s="98"/>
      <c r="AD45" s="100"/>
      <c r="AE45" s="98">
        <f t="shared" si="1"/>
        <v>0</v>
      </c>
    </row>
    <row r="46" spans="1:31" s="15" customFormat="1" ht="18" customHeight="1">
      <c r="A46" s="17">
        <v>41</v>
      </c>
      <c r="B46" s="50" t="s">
        <v>96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/>
      <c r="AE46" s="98">
        <f t="shared" si="1"/>
        <v>0</v>
      </c>
    </row>
    <row r="47" spans="1:31" s="15" customFormat="1" ht="18" customHeight="1">
      <c r="A47" s="17">
        <v>42</v>
      </c>
      <c r="B47" s="50" t="s">
        <v>131</v>
      </c>
      <c r="C47" s="51" t="s">
        <v>127</v>
      </c>
      <c r="D47" s="97"/>
      <c r="E47" s="98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/>
      <c r="AE47" s="98">
        <f t="shared" si="1"/>
        <v>0</v>
      </c>
    </row>
    <row r="48" spans="1:31" s="15" customFormat="1" ht="18" customHeight="1">
      <c r="A48" s="17">
        <v>43</v>
      </c>
      <c r="B48" s="50" t="s">
        <v>242</v>
      </c>
      <c r="C48" s="52" t="s">
        <v>121</v>
      </c>
      <c r="D48" s="97"/>
      <c r="E48" s="98"/>
      <c r="F48" s="102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/>
      <c r="AE48" s="98">
        <f t="shared" si="1"/>
        <v>0</v>
      </c>
    </row>
    <row r="49" spans="1:31" s="15" customFormat="1" ht="18" customHeight="1">
      <c r="A49" s="17">
        <v>44</v>
      </c>
      <c r="B49" s="94" t="s">
        <v>384</v>
      </c>
      <c r="C49" s="51" t="s">
        <v>125</v>
      </c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/>
      <c r="AE49" s="98">
        <f t="shared" si="1"/>
        <v>0</v>
      </c>
    </row>
    <row r="50" spans="1:31" s="15" customFormat="1" ht="18" customHeight="1">
      <c r="A50" s="17">
        <v>45</v>
      </c>
      <c r="B50" s="50" t="s">
        <v>133</v>
      </c>
      <c r="C50" s="51" t="s">
        <v>125</v>
      </c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/>
      <c r="AE50" s="98">
        <f t="shared" si="1"/>
        <v>0</v>
      </c>
    </row>
    <row r="51" spans="1:31" s="15" customFormat="1" ht="18" customHeight="1">
      <c r="A51" s="17">
        <v>46</v>
      </c>
      <c r="B51" s="50" t="s">
        <v>40</v>
      </c>
      <c r="C51" s="51" t="s">
        <v>121</v>
      </c>
      <c r="D51" s="97"/>
      <c r="E51" s="98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9"/>
      <c r="AC51" s="98"/>
      <c r="AD51" s="100"/>
      <c r="AE51" s="98">
        <f t="shared" si="1"/>
        <v>0</v>
      </c>
    </row>
    <row r="52" spans="1:31" s="15" customFormat="1" ht="18" customHeight="1">
      <c r="A52" s="17">
        <v>47</v>
      </c>
      <c r="B52" s="53" t="s">
        <v>86</v>
      </c>
      <c r="C52" s="52" t="s">
        <v>121</v>
      </c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/>
      <c r="AE52" s="98">
        <f t="shared" si="1"/>
        <v>0</v>
      </c>
    </row>
    <row r="53" spans="1:31" s="15" customFormat="1" ht="18" customHeight="1">
      <c r="A53" s="17">
        <v>48</v>
      </c>
      <c r="B53" s="45" t="s">
        <v>36</v>
      </c>
      <c r="C53" s="52" t="s">
        <v>121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/>
      <c r="AE53" s="98">
        <f t="shared" si="1"/>
        <v>0</v>
      </c>
    </row>
    <row r="54" spans="1:32" s="15" customFormat="1" ht="18" customHeight="1">
      <c r="A54" s="17">
        <v>49</v>
      </c>
      <c r="B54" s="50" t="s">
        <v>49</v>
      </c>
      <c r="C54" s="51" t="s">
        <v>121</v>
      </c>
      <c r="D54" s="97"/>
      <c r="E54" s="98"/>
      <c r="F54" s="97"/>
      <c r="G54" s="98"/>
      <c r="H54" s="97"/>
      <c r="I54" s="98"/>
      <c r="J54" s="97"/>
      <c r="K54" s="100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/>
      <c r="AE54" s="98">
        <f t="shared" si="1"/>
        <v>0</v>
      </c>
      <c r="AF54"/>
    </row>
    <row r="55" spans="1:32" s="15" customFormat="1" ht="18" customHeight="1">
      <c r="A55" s="17">
        <v>50</v>
      </c>
      <c r="B55" s="50" t="s">
        <v>61</v>
      </c>
      <c r="C55" s="52" t="s">
        <v>121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9"/>
      <c r="AC55" s="98"/>
      <c r="AD55" s="100"/>
      <c r="AE55" s="98">
        <f t="shared" si="1"/>
        <v>0</v>
      </c>
      <c r="AF55"/>
    </row>
    <row r="56" spans="1:31" ht="18" customHeight="1">
      <c r="A56" s="17">
        <v>51</v>
      </c>
      <c r="B56" s="50" t="s">
        <v>156</v>
      </c>
      <c r="C56" s="52" t="s">
        <v>123</v>
      </c>
      <c r="D56" s="97"/>
      <c r="E56" s="98"/>
      <c r="F56" s="97"/>
      <c r="G56" s="98"/>
      <c r="H56" s="97"/>
      <c r="I56" s="98"/>
      <c r="J56" s="97"/>
      <c r="K56" s="100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9"/>
      <c r="AC56" s="98"/>
      <c r="AD56" s="100"/>
      <c r="AE56" s="98">
        <f t="shared" si="1"/>
        <v>0</v>
      </c>
    </row>
    <row r="57" spans="1:31" ht="18" customHeight="1">
      <c r="A57" s="17">
        <v>52</v>
      </c>
      <c r="B57" s="55" t="s">
        <v>397</v>
      </c>
      <c r="C57" s="51" t="s">
        <v>121</v>
      </c>
      <c r="D57" s="97"/>
      <c r="E57" s="98"/>
      <c r="F57" s="25"/>
      <c r="G57" s="98"/>
      <c r="H57" s="97"/>
      <c r="I57" s="98"/>
      <c r="J57" s="97"/>
      <c r="K57" s="100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9"/>
      <c r="AC57" s="98"/>
      <c r="AD57" s="100"/>
      <c r="AE57" s="98">
        <f t="shared" si="1"/>
        <v>0</v>
      </c>
    </row>
    <row r="58" spans="1:31" ht="18" customHeight="1">
      <c r="A58" s="17">
        <v>53</v>
      </c>
      <c r="B58" s="50" t="s">
        <v>130</v>
      </c>
      <c r="C58" s="52" t="s">
        <v>125</v>
      </c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/>
      <c r="AE58" s="98">
        <f t="shared" si="1"/>
        <v>0</v>
      </c>
    </row>
    <row r="59" spans="1:31" ht="18" customHeight="1">
      <c r="A59" s="17">
        <v>54</v>
      </c>
      <c r="B59" s="50" t="s">
        <v>395</v>
      </c>
      <c r="C59" s="19" t="s">
        <v>127</v>
      </c>
      <c r="D59" s="97"/>
      <c r="E59" s="98"/>
      <c r="F59" s="97"/>
      <c r="G59" s="98"/>
      <c r="H59" s="97"/>
      <c r="I59" s="98"/>
      <c r="J59" s="97"/>
      <c r="K59" s="98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/>
      <c r="AE59" s="98">
        <f t="shared" si="1"/>
        <v>0</v>
      </c>
    </row>
    <row r="60" spans="1:31" ht="18" customHeight="1">
      <c r="A60" s="17">
        <v>55</v>
      </c>
      <c r="B60" s="50" t="s">
        <v>52</v>
      </c>
      <c r="C60" s="52" t="s">
        <v>121</v>
      </c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/>
      <c r="AE60" s="98">
        <f t="shared" si="1"/>
        <v>0</v>
      </c>
    </row>
    <row r="61" spans="1:31" ht="18" customHeight="1">
      <c r="A61" s="17">
        <v>56</v>
      </c>
      <c r="B61" s="50" t="s">
        <v>25</v>
      </c>
      <c r="C61" s="51" t="s">
        <v>121</v>
      </c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/>
      <c r="AE61" s="98">
        <f t="shared" si="1"/>
        <v>0</v>
      </c>
    </row>
    <row r="62" spans="1:31" ht="18" customHeight="1">
      <c r="A62" s="17">
        <v>57</v>
      </c>
      <c r="B62" s="50" t="s">
        <v>132</v>
      </c>
      <c r="C62" s="51" t="s">
        <v>123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/>
      <c r="AE62" s="98">
        <f t="shared" si="1"/>
        <v>0</v>
      </c>
    </row>
    <row r="63" spans="1:31" ht="18" customHeight="1">
      <c r="A63" s="17">
        <v>58</v>
      </c>
      <c r="B63" s="50" t="s">
        <v>94</v>
      </c>
      <c r="C63" s="51" t="s">
        <v>121</v>
      </c>
      <c r="D63" s="97"/>
      <c r="E63" s="98"/>
      <c r="F63" s="100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9"/>
      <c r="AC63" s="98"/>
      <c r="AD63" s="100"/>
      <c r="AE63" s="98">
        <f t="shared" si="1"/>
        <v>0</v>
      </c>
    </row>
    <row r="64" spans="1:31" ht="18" customHeight="1">
      <c r="A64" s="17">
        <v>59</v>
      </c>
      <c r="B64" s="50" t="s">
        <v>394</v>
      </c>
      <c r="C64" s="52" t="s">
        <v>127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/>
      <c r="AE64" s="98">
        <f t="shared" si="1"/>
        <v>0</v>
      </c>
    </row>
    <row r="65" spans="1:31" ht="18" customHeight="1">
      <c r="A65" s="17">
        <v>60</v>
      </c>
      <c r="B65" s="50" t="s">
        <v>178</v>
      </c>
      <c r="C65" s="51" t="s">
        <v>121</v>
      </c>
      <c r="D65" s="97"/>
      <c r="E65" s="98"/>
      <c r="F65" s="100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/>
      <c r="U65" s="98"/>
      <c r="V65" s="97"/>
      <c r="W65" s="98"/>
      <c r="X65" s="97"/>
      <c r="Y65" s="98"/>
      <c r="Z65" s="97"/>
      <c r="AA65" s="98"/>
      <c r="AB65" s="99"/>
      <c r="AC65" s="98"/>
      <c r="AD65" s="100"/>
      <c r="AE65" s="98">
        <f t="shared" si="1"/>
        <v>0</v>
      </c>
    </row>
    <row r="66" spans="1:31" ht="18" customHeight="1">
      <c r="A66" s="17">
        <v>61</v>
      </c>
      <c r="B66" s="53" t="s">
        <v>385</v>
      </c>
      <c r="C66" s="52" t="s">
        <v>125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/>
      <c r="AE66" s="98">
        <f t="shared" si="1"/>
        <v>0</v>
      </c>
    </row>
    <row r="67" spans="1:31" ht="18" customHeight="1">
      <c r="A67" s="17">
        <v>62</v>
      </c>
      <c r="B67" s="95" t="s">
        <v>33</v>
      </c>
      <c r="C67" s="51" t="s">
        <v>121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/>
      <c r="AE67" s="98">
        <f t="shared" si="1"/>
        <v>0</v>
      </c>
    </row>
    <row r="68" spans="1:31" ht="18" customHeight="1">
      <c r="A68" s="17">
        <v>63</v>
      </c>
      <c r="B68" s="53" t="s">
        <v>89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1"/>
        <v>0</v>
      </c>
    </row>
    <row r="69" spans="1:31" ht="18" customHeight="1">
      <c r="A69" s="17">
        <v>64</v>
      </c>
      <c r="B69" s="50" t="s">
        <v>48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1"/>
        <v>0</v>
      </c>
    </row>
    <row r="70" spans="1:31" ht="18" customHeight="1">
      <c r="A70" s="17">
        <v>65</v>
      </c>
      <c r="B70" s="50" t="s">
        <v>44</v>
      </c>
      <c r="C70" s="52" t="s">
        <v>121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2" ref="AE70:AE85">E70+G70+I70+K70+M70+O70+Q70+S70+U70+W70+Y70+AA70+AC70</f>
        <v>0</v>
      </c>
    </row>
    <row r="71" spans="1:31" ht="18" customHeight="1">
      <c r="A71" s="17">
        <v>66</v>
      </c>
      <c r="B71" s="50" t="s">
        <v>35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2"/>
        <v>0</v>
      </c>
    </row>
    <row r="72" spans="1:31" ht="18" customHeight="1">
      <c r="A72" s="17">
        <v>67</v>
      </c>
      <c r="B72" s="95" t="s">
        <v>24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2"/>
        <v>0</v>
      </c>
    </row>
    <row r="73" spans="1:31" ht="18" customHeight="1">
      <c r="A73" s="17">
        <v>68</v>
      </c>
      <c r="B73" s="45" t="s">
        <v>142</v>
      </c>
      <c r="C73" s="51" t="s">
        <v>123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2"/>
        <v>0</v>
      </c>
    </row>
    <row r="74" spans="1:31" ht="18" customHeight="1">
      <c r="A74" s="17">
        <v>69</v>
      </c>
      <c r="B74" s="50" t="s">
        <v>237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2"/>
        <v>0</v>
      </c>
    </row>
    <row r="75" spans="1:31" ht="18" customHeight="1">
      <c r="A75" s="17">
        <v>70</v>
      </c>
      <c r="B75" s="45" t="s">
        <v>176</v>
      </c>
      <c r="C75" s="51" t="s">
        <v>127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2"/>
        <v>0</v>
      </c>
    </row>
    <row r="76" spans="1:31" ht="18" customHeight="1">
      <c r="A76" s="17">
        <v>71</v>
      </c>
      <c r="B76" s="95" t="s">
        <v>39</v>
      </c>
      <c r="C76" s="52" t="s">
        <v>121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2"/>
        <v>0</v>
      </c>
    </row>
    <row r="77" spans="1:31" ht="18" customHeight="1">
      <c r="A77" s="17">
        <v>72</v>
      </c>
      <c r="B77" s="50" t="s">
        <v>396</v>
      </c>
      <c r="C77" s="52" t="s">
        <v>127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2"/>
        <v>0</v>
      </c>
    </row>
    <row r="78" spans="1:31" ht="18" customHeight="1">
      <c r="A78" s="17">
        <v>73</v>
      </c>
      <c r="B78" s="96" t="s">
        <v>67</v>
      </c>
      <c r="C78" s="52" t="s">
        <v>121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2"/>
        <v>0</v>
      </c>
    </row>
    <row r="79" spans="1:31" ht="18" customHeight="1">
      <c r="A79" s="17">
        <v>74</v>
      </c>
      <c r="B79" s="50" t="s">
        <v>93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2"/>
        <v>0</v>
      </c>
    </row>
    <row r="80" spans="1:31" ht="18" customHeight="1">
      <c r="A80" s="17">
        <v>75</v>
      </c>
      <c r="B80" s="50" t="s">
        <v>392</v>
      </c>
      <c r="C80" s="51" t="s">
        <v>123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2"/>
        <v>0</v>
      </c>
    </row>
    <row r="81" spans="1:31" ht="18" customHeight="1">
      <c r="A81" s="17">
        <v>76</v>
      </c>
      <c r="B81" s="50" t="s">
        <v>174</v>
      </c>
      <c r="C81" s="51" t="s">
        <v>125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2"/>
        <v>0</v>
      </c>
    </row>
    <row r="82" spans="1:31" ht="18" customHeight="1">
      <c r="A82" s="17">
        <v>77</v>
      </c>
      <c r="B82" s="95" t="s">
        <v>99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2"/>
        <v>0</v>
      </c>
    </row>
    <row r="83" spans="1:31" ht="18" customHeight="1">
      <c r="A83" s="17">
        <v>78</v>
      </c>
      <c r="B83" s="50" t="s">
        <v>190</v>
      </c>
      <c r="C83" s="51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2"/>
        <v>0</v>
      </c>
    </row>
    <row r="84" spans="1:31" ht="18" customHeight="1">
      <c r="A84" s="17">
        <v>79</v>
      </c>
      <c r="B84" s="50" t="s">
        <v>34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2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2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R5:S5"/>
    <mergeCell ref="T5:U5"/>
    <mergeCell ref="V5:W5"/>
    <mergeCell ref="X5:Y5"/>
    <mergeCell ref="Z4:AA4"/>
    <mergeCell ref="AB4:AC4"/>
    <mergeCell ref="Z5:AA5"/>
    <mergeCell ref="AB5:AC5"/>
    <mergeCell ref="N4:O4"/>
    <mergeCell ref="P4:Q4"/>
    <mergeCell ref="V3:W3"/>
    <mergeCell ref="X3:Y3"/>
    <mergeCell ref="V4:W4"/>
    <mergeCell ref="X4:Y4"/>
    <mergeCell ref="R4:S4"/>
    <mergeCell ref="T4:U4"/>
    <mergeCell ref="J3:K3"/>
    <mergeCell ref="L3:M3"/>
    <mergeCell ref="N3:O3"/>
    <mergeCell ref="P3:Q3"/>
    <mergeCell ref="R3:S3"/>
    <mergeCell ref="T3:U3"/>
    <mergeCell ref="J4:K4"/>
    <mergeCell ref="L4:M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PERRIN</dc:creator>
  <cp:keywords/>
  <dc:description/>
  <cp:lastModifiedBy>Vinent</cp:lastModifiedBy>
  <cp:lastPrinted>2011-08-26T12:00:14Z</cp:lastPrinted>
  <dcterms:created xsi:type="dcterms:W3CDTF">2010-11-29T12:47:43Z</dcterms:created>
  <dcterms:modified xsi:type="dcterms:W3CDTF">2011-10-02T16:00:50Z</dcterms:modified>
  <cp:category/>
  <cp:version/>
  <cp:contentType/>
  <cp:contentStatus/>
</cp:coreProperties>
</file>